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評分" sheetId="1" state="visible" r:id="rId1"/>
    <sheet xmlns:r="http://schemas.openxmlformats.org/officeDocument/2006/relationships" name="未來發展" sheetId="2" state="visible" r:id="rId2"/>
    <sheet xmlns:r="http://schemas.openxmlformats.org/officeDocument/2006/relationships" name="物件清單" sheetId="3" state="visible" r:id="rId3"/>
    <sheet xmlns:r="http://schemas.openxmlformats.org/officeDocument/2006/relationships" name="租金行情" sheetId="4" state="visible" r:id="rId4"/>
    <sheet xmlns:r="http://schemas.openxmlformats.org/officeDocument/2006/relationships" name="貸款試算" sheetId="5" state="visible" r:id="rId5"/>
    <sheet xmlns:r="http://schemas.openxmlformats.org/officeDocument/2006/relationships" name="方便性" sheetId="6" state="visible" r:id="rId6"/>
    <sheet xmlns:r="http://schemas.openxmlformats.org/officeDocument/2006/relationships" name="都更可能性" sheetId="7" state="visible" r:id="rId7"/>
    <sheet xmlns:r="http://schemas.openxmlformats.org/officeDocument/2006/relationships" name="嫌惡影響設施" sheetId="8" state="visible" r:id="rId8"/>
    <sheet xmlns:r="http://schemas.openxmlformats.org/officeDocument/2006/relationships" name="周邊距離" sheetId="9" state="visible" r:id="rId9"/>
    <sheet xmlns:r="http://schemas.openxmlformats.org/officeDocument/2006/relationships" name="結論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0.0"/>
  </numFmts>
  <fonts count="11">
    <font>
      <name val="Calibri"/>
      <family val="2"/>
      <color theme="1"/>
      <sz val="11"/>
      <scheme val="minor"/>
    </font>
    <font>
      <name val="微軟正黑體"/>
      <b val="1"/>
      <color rgb="001F4E79"/>
      <sz val="16"/>
    </font>
    <font>
      <name val="微軟正黑體"/>
      <i val="1"/>
      <color rgb="00666666"/>
      <sz val="9"/>
    </font>
    <font>
      <name val="微軟正黑體"/>
      <b val="1"/>
      <color rgb="00FFFFFF"/>
      <sz val="11"/>
    </font>
    <font>
      <name val="微軟正黑體"/>
      <sz val="10"/>
    </font>
    <font>
      <name val="微軟正黑體"/>
      <color rgb="000563C1"/>
      <sz val="9"/>
      <u val="single"/>
    </font>
    <font>
      <name val="微軟正黑體"/>
      <b val="1"/>
      <color rgb="002E75B6"/>
      <sz val="12"/>
    </font>
    <font>
      <name val="微軟正黑體"/>
      <b val="1"/>
      <color rgb="00C65911"/>
      <sz val="11"/>
    </font>
    <font>
      <name val="微軟正黑體"/>
      <b val="1"/>
      <color rgb="00C65911"/>
    </font>
    <font>
      <name val="微軟正黑體"/>
      <b val="1"/>
    </font>
    <font>
      <b val="1"/>
      <color rgb="00FFFFFF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1E3A5F"/>
      </patternFill>
    </fill>
  </fills>
  <borders count="3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2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2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3" fontId="4" fillId="3" borderId="1" applyAlignment="1" pivotButton="0" quotePrefix="0" xfId="0">
      <alignment vertical="center" wrapText="1"/>
    </xf>
    <xf numFmtId="0" fontId="4" fillId="0" borderId="1" pivotButton="0" quotePrefix="0" xfId="0"/>
    <xf numFmtId="10" fontId="7" fillId="4" borderId="1" pivotButton="0" quotePrefix="0" xfId="0"/>
    <xf numFmtId="0" fontId="2" fillId="0" borderId="1" pivotButton="0" quotePrefix="0" xfId="0"/>
    <xf numFmtId="1" fontId="7" fillId="4" borderId="1" pivotButton="0" quotePrefix="0" xfId="0"/>
    <xf numFmtId="3" fontId="4" fillId="4" borderId="1" pivotButton="0" quotePrefix="0" xfId="0"/>
    <xf numFmtId="3" fontId="4" fillId="0" borderId="1" pivotButton="0" quotePrefix="0" xfId="0"/>
    <xf numFmtId="164" fontId="4" fillId="4" borderId="1" applyAlignment="1" pivotButton="0" quotePrefix="0" xfId="0">
      <alignment vertical="center" wrapText="1"/>
    </xf>
    <xf numFmtId="3" fontId="4" fillId="4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3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pivotButton="0" quotePrefix="0" xfId="0"/>
    <xf numFmtId="0" fontId="4" fillId="5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  <xf numFmtId="0" fontId="3" fillId="2" borderId="1" pivotButton="0" quotePrefix="0" xfId="0"/>
    <xf numFmtId="0" fontId="4" fillId="7" borderId="1" applyAlignment="1" pivotButton="0" quotePrefix="0" xfId="0">
      <alignment vertical="center" wrapText="1"/>
    </xf>
    <xf numFmtId="0" fontId="3" fillId="2" borderId="0" pivotButton="0" quotePrefix="0" xfId="0"/>
    <xf numFmtId="0" fontId="4" fillId="0" borderId="0" pivotButton="0" quotePrefix="0" xfId="0"/>
    <xf numFmtId="0" fontId="8" fillId="4" borderId="1" pivotButton="0" quotePrefix="0" xfId="0"/>
    <xf numFmtId="0" fontId="0" fillId="0" borderId="1" pivotButton="0" quotePrefix="0" xfId="0"/>
    <xf numFmtId="0" fontId="9" fillId="0" borderId="1" pivotButton="0" quotePrefix="0" xfId="0"/>
    <xf numFmtId="166" fontId="4" fillId="0" borderId="1" applyAlignment="1" pivotButton="0" quotePrefix="0" xfId="0">
      <alignment vertical="center" wrapText="1"/>
    </xf>
    <xf numFmtId="0" fontId="0" fillId="4" borderId="0" pivotButton="0" quotePrefix="0" xfId="0"/>
    <xf numFmtId="0" fontId="10" fillId="8" borderId="2" pivotButton="0" quotePrefix="0" xfId="0"/>
    <xf numFmtId="0" fontId="0" fillId="0" borderId="2" pivotButton="0" quotePrefix="0" xfId="0"/>
    <xf numFmtId="0" fontId="0" fillId="0" borderId="0" applyAlignment="1" pivotButton="0" quotePrefix="0" xfId="0">
      <alignment vertical="top" wrapText="1"/>
    </xf>
    <xf numFmtId="0" fontId="10" fillId="8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name val="微軟正黑體"/>
        <color rgb="00006100"/>
      </font>
      <fill>
        <patternFill patternType="solid">
          <fgColor rgb="00C6EFCE"/>
        </patternFill>
      </fill>
    </dxf>
    <dxf>
      <font>
        <name val="微軟正黑體"/>
        <color rgb="009C0006"/>
      </font>
      <fill>
        <patternFill patternType="solid">
          <fgColor rgb="00FFC7CE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buy.yungching.com.tw/house/7486836" TargetMode="External" Id="rId1"/><Relationship Type="http://schemas.openxmlformats.org/officeDocument/2006/relationships/hyperlink" Target="https://buy.yungching.com.tw/list/%E6%96%B0%E7%AB%B9%E5%B8%82-%E6%9D%B1%E5%8D%80_c/-1500_price/2-2_rmp" TargetMode="External" Id="rId2"/><Relationship Type="http://schemas.openxmlformats.org/officeDocument/2006/relationships/hyperlink" Target="https://buy.yungching.com.tw/list/%E6%96%B0%E7%AB%B9%E5%B8%82-%E6%9D%B1%E5%8D%80_c/1000-1500_price" TargetMode="External" Id="rId3"/><Relationship Type="http://schemas.openxmlformats.org/officeDocument/2006/relationships/hyperlink" Target="https://buy.yungching.com.tw/list/%E6%96%B0%E7%AB%B9%E5%B8%82-%E6%9D%B1%E5%8D%80_c/1000-1500_price" TargetMode="External" Id="rId4"/><Relationship Type="http://schemas.openxmlformats.org/officeDocument/2006/relationships/hyperlink" Target="https://buy.yungching.com.tw/list/%E6%96%B0%E7%AB%B9%E5%B8%82-%E6%9D%B1%E5%8D%80_c/600-1200_price" TargetMode="External" Id="rId5"/><Relationship Type="http://schemas.openxmlformats.org/officeDocument/2006/relationships/hyperlink" Target="https://buy.housefun.com.tw/community/%E6%96%B0%E7%AB%B9%E5%B8%82-%E6%9D%B1%E5%8D%80_c/%E6%98%A5%E7%A6%8F%E8%81%AF%E5%90%88%E5%9C%8B_community/%E4%BD%8F%E5%AE%85_use/2-3_room" TargetMode="External" Id="rId6"/><Relationship Type="http://schemas.openxmlformats.org/officeDocument/2006/relationships/hyperlink" Target="https://housezong.com/house-introduction-34" TargetMode="External" Id="rId7"/><Relationship Type="http://schemas.openxmlformats.org/officeDocument/2006/relationships/hyperlink" Target="https://market.591.com.tw/31306" TargetMode="External" Id="rId8"/><Relationship Type="http://schemas.openxmlformats.org/officeDocument/2006/relationships/hyperlink" Target="https://community.houseprice.tw/building/11008" TargetMode="External" Id="rId9"/><Relationship Type="http://schemas.openxmlformats.org/officeDocument/2006/relationships/hyperlink" Target="https://buy.yungching.com.tw/list/%E6%96%B0%E7%AB%B9%E5%B8%82-%E6%9D%B1%E5%8D%80_c/1000-1500_price" TargetMode="External" Id="rId10"/><Relationship Type="http://schemas.openxmlformats.org/officeDocument/2006/relationships/hyperlink" Target="https://buy.yungching.com.tw/list/%E6%96%B0%E7%AB%B9%E5%B8%82-%E6%9D%B1%E5%8D%80_c/600-1200_price" TargetMode="External" Id="rId11"/><Relationship Type="http://schemas.openxmlformats.org/officeDocument/2006/relationships/hyperlink" Target="https://www.sinyi.com.tw/communitylist/communityinfo/0024738" TargetMode="External" Id="rId12"/><Relationship Type="http://schemas.openxmlformats.org/officeDocument/2006/relationships/hyperlink" Target="https://market.591.com.tw/37406" TargetMode="External" Id="rId13"/><Relationship Type="http://schemas.openxmlformats.org/officeDocument/2006/relationships/hyperlink" Target="https://market.591.com.tw/2821925" TargetMode="External" Id="rId14"/></Relationships>
</file>

<file path=xl/worksheets/_rels/sheet4.xml.rels><Relationships xmlns="http://schemas.openxmlformats.org/package/2006/relationships"><Relationship Type="http://schemas.openxmlformats.org/officeDocument/2006/relationships/hyperlink" Target="https://rent.591.com.tw/21773646" TargetMode="External" Id="rId1"/><Relationship Type="http://schemas.openxmlformats.org/officeDocument/2006/relationships/hyperlink" Target="https://rent.591.com.tw/22001367" TargetMode="External" Id="rId2"/><Relationship Type="http://schemas.openxmlformats.org/officeDocument/2006/relationships/hyperlink" Target="https://rent.591.com.tw/20749296" TargetMode="External" Id="rId3"/><Relationship Type="http://schemas.openxmlformats.org/officeDocument/2006/relationships/hyperlink" Target="https://rent.591.com.tw/20723104" TargetMode="External" Id="rId4"/><Relationship Type="http://schemas.openxmlformats.org/officeDocument/2006/relationships/hyperlink" Target="https://rent.591.com.tw/22123562" TargetMode="External" Id="rId5"/><Relationship Type="http://schemas.openxmlformats.org/officeDocument/2006/relationships/hyperlink" Target="https://rent.591.com.tw/list?region=4&amp;section=371&amp;kind=2" TargetMode="External" Id="rId6"/><Relationship Type="http://schemas.openxmlformats.org/officeDocument/2006/relationships/hyperlink" Target="https://housezong.com/house-introduction-26/" TargetMode="External" Id="rId7"/><Relationship Type="http://schemas.openxmlformats.org/officeDocument/2006/relationships/hyperlink" Target="https://housezong.com/house-introduction-26/" TargetMode="External" Id="rId8"/><Relationship Type="http://schemas.openxmlformats.org/officeDocument/2006/relationships/hyperlink" Target="https://housezong.com/house-introduction-34" TargetMode="External" Id="rId9"/><Relationship Type="http://schemas.openxmlformats.org/officeDocument/2006/relationships/hyperlink" Target="https://rent.591.com.tw/22104308" TargetMode="External" Id="rId10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yhousing.com.tw/n/n01/north-taiwan/hsinchu-estate/275218" TargetMode="External" Id="rId1"/><Relationship Type="http://schemas.openxmlformats.org/officeDocument/2006/relationships/hyperlink" Target="https://tw.stock.yahoo.com/news/%E6%96%B0%E7%AB%B943%E5%B9%B4%E8%80%81%E7%A4%BE%E5%8D%80%E6%8B%9A%E9%83%BD%E6%9B%B4%EF%BC%81179%E6%88%B6%E8%B7%A875%E9%96%80%E6%AA%BB%E6%88%90%E3%80%8C%E5%85%AC%E8%BE%A6%E9%83%BD%E6%9B%B420%E3%80%8D%E9%A6%96%E6%A1%88-%E4%B8%8B%E4%B8%80%E9%97%9C%E8%A1%9D90-063542811.html" TargetMode="External" Id="rId2"/><Relationship Type="http://schemas.openxmlformats.org/officeDocument/2006/relationships/hyperlink" Target="https://urban.hccg.gov.tw/" TargetMode="External" Id="rId3"/><Relationship Type="http://schemas.openxmlformats.org/officeDocument/2006/relationships/hyperlink" Target="https://www.mygonews.com/news/detail?news_id=214344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找房評分總表（與地圖 v4 同邏輯；黃色為可改權重）｜含未來發展／都更潛力</t>
        </is>
      </c>
    </row>
    <row r="2">
      <c r="A2" t="inlineStr">
        <is>
          <t>權重改完後，總分欄以 SUMPRODUCT／權重合計自動重算。未來發展依計畫距離×狀態不確定折扣；都更潛力依屋齡×整合難度（關埔多數偏低）。輕軌幾何為約略。</t>
        </is>
      </c>
    </row>
    <row r="4">
      <c r="A4" t="inlineStr">
        <is>
          <t>預設／可編輯權重</t>
        </is>
      </c>
    </row>
    <row r="5">
      <c r="A5" t="inlineStr">
        <is>
          <t>面向</t>
        </is>
      </c>
      <c r="B5" t="inlineStr">
        <is>
          <t>權重</t>
        </is>
      </c>
    </row>
    <row r="6">
      <c r="A6" t="inlineStr">
        <is>
          <t>以租養貸</t>
        </is>
      </c>
      <c r="B6" s="38" t="n">
        <v>20</v>
      </c>
    </row>
    <row r="7">
      <c r="A7" t="inlineStr">
        <is>
          <t>價格</t>
        </is>
      </c>
      <c r="B7" s="38" t="n">
        <v>12</v>
      </c>
    </row>
    <row r="8">
      <c r="A8" t="inlineStr">
        <is>
          <t>屋齡</t>
        </is>
      </c>
      <c r="B8" s="38" t="n">
        <v>8</v>
      </c>
    </row>
    <row r="9">
      <c r="A9" t="inlineStr">
        <is>
          <t>通勤</t>
        </is>
      </c>
      <c r="B9" s="38" t="n">
        <v>15</v>
      </c>
    </row>
    <row r="10">
      <c r="A10" t="inlineStr">
        <is>
          <t>生活機能</t>
        </is>
      </c>
      <c r="B10" s="38" t="n">
        <v>12</v>
      </c>
    </row>
    <row r="11">
      <c r="A11" t="inlineStr">
        <is>
          <t>嫌惡</t>
        </is>
      </c>
      <c r="B11" s="38" t="n">
        <v>12</v>
      </c>
    </row>
    <row r="12">
      <c r="A12" t="inlineStr">
        <is>
          <t>方位</t>
        </is>
      </c>
      <c r="B12" s="38" t="n">
        <v>5</v>
      </c>
    </row>
    <row r="13">
      <c r="A13" t="inlineStr">
        <is>
          <t>環境噪音</t>
        </is>
      </c>
      <c r="B13" s="38" t="n">
        <v>6</v>
      </c>
    </row>
    <row r="14">
      <c r="A14" t="inlineStr">
        <is>
          <t>災害</t>
        </is>
      </c>
      <c r="B14" s="38" t="n">
        <v>5</v>
      </c>
    </row>
    <row r="15">
      <c r="A15" t="inlineStr">
        <is>
          <t>出租需求</t>
        </is>
      </c>
      <c r="B15" s="38" t="n">
        <v>5</v>
      </c>
    </row>
    <row r="16">
      <c r="A16" t="inlineStr">
        <is>
          <t>未來發展</t>
        </is>
      </c>
      <c r="B16" s="38" t="n">
        <v>8</v>
      </c>
    </row>
    <row r="17">
      <c r="A17" t="inlineStr">
        <is>
          <t>都更潛力</t>
        </is>
      </c>
      <c r="B17" s="38" t="n">
        <v>5</v>
      </c>
    </row>
    <row r="18">
      <c r="A18" t="inlineStr">
        <is>
          <t>權重合計</t>
        </is>
      </c>
      <c r="B18">
        <f>SUM(B6:B17)</f>
        <v/>
      </c>
    </row>
    <row r="20">
      <c r="A20" s="39" t="inlineStr">
        <is>
          <t>排名</t>
        </is>
      </c>
      <c r="B20" s="39" t="inlineStr">
        <is>
          <t>編號</t>
        </is>
      </c>
      <c r="C20" s="39" t="inlineStr">
        <is>
          <t>社區</t>
        </is>
      </c>
      <c r="D20" s="39" t="inlineStr">
        <is>
          <t>總分</t>
        </is>
      </c>
      <c r="E20" s="39" t="inlineStr">
        <is>
          <t>覆蓋率%</t>
        </is>
      </c>
      <c r="F20" s="39" t="inlineStr">
        <is>
          <t>以租養貸分</t>
        </is>
      </c>
      <c r="G20" s="39" t="inlineStr">
        <is>
          <t>價格分</t>
        </is>
      </c>
      <c r="H20" s="39" t="inlineStr">
        <is>
          <t>屋齡分</t>
        </is>
      </c>
      <c r="I20" s="39" t="inlineStr">
        <is>
          <t>通勤分</t>
        </is>
      </c>
      <c r="J20" s="39" t="inlineStr">
        <is>
          <t>生活機能分</t>
        </is>
      </c>
      <c r="K20" s="39" t="inlineStr">
        <is>
          <t>嫌惡分</t>
        </is>
      </c>
      <c r="L20" s="39" t="inlineStr">
        <is>
          <t>方位分</t>
        </is>
      </c>
      <c r="M20" s="39" t="inlineStr">
        <is>
          <t>環境噪音分</t>
        </is>
      </c>
      <c r="N20" s="39" t="inlineStr">
        <is>
          <t>災害分</t>
        </is>
      </c>
      <c r="O20" s="39" t="inlineStr">
        <is>
          <t>出租需求分</t>
        </is>
      </c>
      <c r="P20" s="39" t="inlineStr">
        <is>
          <t>未來發展分</t>
        </is>
      </c>
      <c r="Q20" s="39" t="inlineStr">
        <is>
          <t>都更潛力分</t>
        </is>
      </c>
      <c r="R20" s="39" t="inlineStr">
        <is>
          <t>總價萬</t>
        </is>
      </c>
      <c r="S20" s="39" t="inlineStr">
        <is>
          <t>估租</t>
        </is>
      </c>
      <c r="T20" s="39" t="inlineStr">
        <is>
          <t>屋齡</t>
        </is>
      </c>
      <c r="U20" s="39" t="inlineStr">
        <is>
          <t>距竹科m</t>
        </is>
      </c>
      <c r="V20" s="39" t="inlineStr">
        <is>
          <t>未來說明</t>
        </is>
      </c>
      <c r="W20" s="39" t="inlineStr">
        <is>
          <t>都更等級</t>
        </is>
      </c>
    </row>
    <row r="21">
      <c r="A21" s="40" t="n">
        <v>1</v>
      </c>
      <c r="B21" s="40" t="n">
        <v>2</v>
      </c>
      <c r="C21" s="40" t="inlineStr">
        <is>
          <t>東方新象（整理美兩房）</t>
        </is>
      </c>
      <c r="D21" s="40">
        <f>IF($B$18=0,0,SUMPRODUCT(F21:Q21,$B$6:$B$17)/$B$18)</f>
        <v/>
      </c>
      <c r="E21" s="40" t="n">
        <v>89.40000000000001</v>
      </c>
      <c r="F21" s="40" t="n">
        <v>89.40000000000001</v>
      </c>
      <c r="G21" s="40" t="n">
        <v>60.9</v>
      </c>
      <c r="H21" s="40" t="n">
        <v>24.1</v>
      </c>
      <c r="I21" s="40" t="n">
        <v>98.90000000000001</v>
      </c>
      <c r="J21" s="40" t="n">
        <v>100</v>
      </c>
      <c r="K21" s="40" t="n">
        <v>100</v>
      </c>
      <c r="L21" s="40" t="n">
        <v>50</v>
      </c>
      <c r="M21" s="40" t="n">
        <v>97.59999999999999</v>
      </c>
      <c r="N21" s="40" t="n">
        <v>68</v>
      </c>
      <c r="O21" s="40" t="n">
        <v>99.40000000000001</v>
      </c>
      <c r="P21" s="40" t="n">
        <v>54</v>
      </c>
      <c r="Q21" s="40" t="n">
        <v>46.8</v>
      </c>
      <c r="R21" s="40" t="n">
        <v>838</v>
      </c>
      <c r="S21" s="40" t="n">
        <v>25000</v>
      </c>
      <c r="T21" s="40" t="n">
        <v>34.5</v>
      </c>
      <c r="U21" s="40" t="n">
        <v>356</v>
      </c>
      <c r="V21" s="40" t="inlineStr">
        <is>
          <t>大新竹輕軌紅藍線整合可行性研究 155m [規劃中（可行性研究實]；關埔大量新成屋／預售供給（租金稀釋風 689m [市場進行中（中古與新]；光埔二期（關埔二期）自辦市地重劃 752m [施工中（2025媒體]</t>
        </is>
      </c>
      <c r="W21" s="40" t="inlineStr">
        <is>
          <t>低～中</t>
        </is>
      </c>
    </row>
    <row r="22">
      <c r="A22" s="40" t="n">
        <v>2</v>
      </c>
      <c r="B22" s="40" t="n">
        <v>1</v>
      </c>
      <c r="C22" s="40" t="inlineStr">
        <is>
          <t>東方新象</t>
        </is>
      </c>
      <c r="D22" s="40">
        <f>IF($B$18=0,0,SUMPRODUCT(F22:Q22,$B$6:$B$17)/$B$18)</f>
        <v/>
      </c>
      <c r="E22" s="40" t="n">
        <v>89.40000000000001</v>
      </c>
      <c r="F22" s="40" t="n">
        <v>89.40000000000001</v>
      </c>
      <c r="G22" s="40" t="n">
        <v>60.9</v>
      </c>
      <c r="H22" s="40" t="n">
        <v>24.1</v>
      </c>
      <c r="I22" s="40" t="n">
        <v>99.09999999999999</v>
      </c>
      <c r="J22" s="40" t="n">
        <v>100</v>
      </c>
      <c r="K22" s="40" t="n">
        <v>100</v>
      </c>
      <c r="L22" s="40" t="n">
        <v>50</v>
      </c>
      <c r="M22" s="40" t="n">
        <v>96.5</v>
      </c>
      <c r="N22" s="40" t="n">
        <v>60</v>
      </c>
      <c r="O22" s="40" t="n">
        <v>99.5</v>
      </c>
      <c r="P22" s="40" t="n">
        <v>53.9</v>
      </c>
      <c r="Q22" s="40" t="n">
        <v>46.8</v>
      </c>
      <c r="R22" s="40" t="n">
        <v>838</v>
      </c>
      <c r="S22" s="40" t="n">
        <v>25000</v>
      </c>
      <c r="T22" s="40" t="n">
        <v>34.5</v>
      </c>
      <c r="U22" s="40" t="n">
        <v>345</v>
      </c>
      <c r="V22" s="40" t="inlineStr">
        <is>
          <t>大新竹輕軌紅藍線整合可行性研究 135m [規劃中（可行性研究實]；關埔大量新成屋／預售供給（租金稀釋風 694m [市場進行中（中古與新]；光埔二期（關埔二期）自辦市地重劃 754m [施工中（2025媒體]</t>
        </is>
      </c>
      <c r="W22" s="40" t="inlineStr">
        <is>
          <t>低～中</t>
        </is>
      </c>
    </row>
    <row r="23">
      <c r="A23" s="40" t="n">
        <v>3</v>
      </c>
      <c r="B23" s="40" t="n">
        <v>4</v>
      </c>
      <c r="C23" s="40" t="inlineStr">
        <is>
          <t>哈佛世家</t>
        </is>
      </c>
      <c r="D23" s="40">
        <f>IF($B$18=0,0,SUMPRODUCT(F23:Q23,$B$6:$B$17)/$B$18)</f>
        <v/>
      </c>
      <c r="E23" s="40" t="n">
        <v>66.2</v>
      </c>
      <c r="F23" s="40" t="n">
        <v>66.2</v>
      </c>
      <c r="G23" s="40" t="n">
        <v>32.9</v>
      </c>
      <c r="H23" s="40" t="n">
        <v>32.5</v>
      </c>
      <c r="I23" s="40" t="n">
        <v>95.8</v>
      </c>
      <c r="J23" s="40" t="n">
        <v>97.59999999999999</v>
      </c>
      <c r="K23" s="40" t="n">
        <v>100</v>
      </c>
      <c r="L23" s="40" t="n">
        <v>50</v>
      </c>
      <c r="M23" s="40" t="n">
        <v>100</v>
      </c>
      <c r="N23" s="40" t="n">
        <v>68</v>
      </c>
      <c r="O23" s="40" t="n">
        <v>93.09999999999999</v>
      </c>
      <c r="P23" s="40" t="n">
        <v>55.2</v>
      </c>
      <c r="Q23" s="40" t="n">
        <v>24.8</v>
      </c>
      <c r="R23" s="40" t="n">
        <v>1438</v>
      </c>
      <c r="S23" s="40" t="n">
        <v>30000</v>
      </c>
      <c r="T23" s="40" t="n">
        <v>30.7</v>
      </c>
      <c r="U23" s="40" t="n">
        <v>518</v>
      </c>
      <c r="V23" s="40" t="inlineStr">
        <is>
          <t>大新竹輕軌紅藍線整合可行性研究 376m [規劃中（可行性研究實]；光埔二期（關埔二期）自辦市地重劃 662m [施工中（2025媒體]；關埔大量新成屋／預售供給（租金稀釋風 662m [市場進行中（中古與新]</t>
        </is>
      </c>
      <c r="W23" s="40" t="inlineStr">
        <is>
          <t>低</t>
        </is>
      </c>
    </row>
    <row r="24">
      <c r="A24" s="40" t="n">
        <v>4</v>
      </c>
      <c r="B24" s="40" t="n">
        <v>3</v>
      </c>
      <c r="C24" s="40" t="inlineStr">
        <is>
          <t>新莊街三房華廈</t>
        </is>
      </c>
      <c r="D24" s="40">
        <f>IF($B$18=0,0,SUMPRODUCT(F24:Q24,$B$6:$B$17)/$B$18)</f>
        <v/>
      </c>
      <c r="E24" s="40" t="n">
        <v>63.1</v>
      </c>
      <c r="F24" s="40" t="n">
        <v>63.1</v>
      </c>
      <c r="G24" s="40" t="n">
        <v>44.1</v>
      </c>
      <c r="H24" s="40" t="n">
        <v>22.8</v>
      </c>
      <c r="I24" s="40" t="n">
        <v>89</v>
      </c>
      <c r="J24" s="40" t="n">
        <v>98.8</v>
      </c>
      <c r="K24" s="40" t="n">
        <v>79.7</v>
      </c>
      <c r="L24" s="40" t="n">
        <v>50</v>
      </c>
      <c r="M24" s="40" t="n">
        <v>94.8</v>
      </c>
      <c r="N24" s="40" t="n">
        <v>73</v>
      </c>
      <c r="O24" s="40" t="n">
        <v>94</v>
      </c>
      <c r="P24" s="40" t="n">
        <v>62.2</v>
      </c>
      <c r="Q24" s="40" t="n">
        <v>59.5</v>
      </c>
      <c r="R24" s="40" t="n">
        <v>1198</v>
      </c>
      <c r="S24" s="40" t="n">
        <v>24000</v>
      </c>
      <c r="T24" s="40" t="n">
        <v>35.1</v>
      </c>
      <c r="U24" s="40" t="n">
        <v>872</v>
      </c>
      <c r="V24" s="40" t="inlineStr">
        <is>
          <t>關埔大量新成屋／預售供給（租金稀釋風 230m [市場進行中（中古與新]；光埔二期（關埔二期）自辦市地重劃 313m [施工中（2025媒體]；大新竹輕軌紅藍線整合可行性研究 375m [規劃中（可行性研究實]</t>
        </is>
      </c>
      <c r="W24" s="40" t="inlineStr">
        <is>
          <t>中（理論）</t>
        </is>
      </c>
    </row>
    <row r="25">
      <c r="A25" s="40" t="n">
        <v>5</v>
      </c>
      <c r="B25" s="40" t="n">
        <v>7</v>
      </c>
      <c r="C25" s="40" t="inlineStr">
        <is>
          <t>春福聯合國（行情參考）</t>
        </is>
      </c>
      <c r="D25" s="40">
        <f>IF($B$18=0,0,SUMPRODUCT(F25:Q25,$B$6:$B$17)/$B$18)</f>
        <v/>
      </c>
      <c r="E25" s="40" t="n">
        <v>82.5</v>
      </c>
      <c r="F25" s="40" t="n">
        <v>82.5</v>
      </c>
      <c r="G25" s="40" t="n">
        <v>53.3</v>
      </c>
      <c r="H25" s="40" t="n">
        <v>31.8</v>
      </c>
      <c r="I25" s="40" t="n">
        <v>87.40000000000001</v>
      </c>
      <c r="J25" s="40" t="n">
        <v>99.2</v>
      </c>
      <c r="K25" s="40" t="n">
        <v>63.8</v>
      </c>
      <c r="L25" s="40" t="n">
        <v>50</v>
      </c>
      <c r="M25" s="40" t="n">
        <v>72.7</v>
      </c>
      <c r="N25" s="40" t="n">
        <v>60</v>
      </c>
      <c r="O25" s="40" t="n">
        <v>92.2</v>
      </c>
      <c r="P25" s="40" t="n">
        <v>62.4</v>
      </c>
      <c r="Q25" s="40" t="n">
        <v>24.8</v>
      </c>
      <c r="R25" s="40" t="n">
        <v>1000</v>
      </c>
      <c r="S25" s="40" t="n">
        <v>27000</v>
      </c>
      <c r="T25" s="40" t="n">
        <v>31</v>
      </c>
      <c r="U25" s="40" t="n">
        <v>960</v>
      </c>
      <c r="V25" s="40" t="inlineStr">
        <is>
          <t>大新竹輕軌紅藍線整合可行性研究 97m [規劃中（可行性研究實]；關埔大量新成屋／預售供給（租金稀釋風 147m [市場進行中（中古與新]；光埔二期（關埔二期）自辦市地重劃 208m [施工中（2025媒體]</t>
        </is>
      </c>
      <c r="W25" s="40" t="inlineStr">
        <is>
          <t>低</t>
        </is>
      </c>
    </row>
    <row r="26">
      <c r="A26" s="40" t="n">
        <v>6</v>
      </c>
      <c r="B26" s="40" t="n">
        <v>13</v>
      </c>
      <c r="C26" s="40" t="inlineStr">
        <is>
          <t>大塊藍山（社區均價）</t>
        </is>
      </c>
      <c r="D26" s="40">
        <f>IF($B$18=0,0,SUMPRODUCT(F26:Q26,$B$6:$B$17)/$B$18)</f>
        <v/>
      </c>
      <c r="E26" s="40" t="inlineStr">
        <is>
          <t>查無資料</t>
        </is>
      </c>
      <c r="F26" s="40" t="n">
        <v>45</v>
      </c>
      <c r="G26" s="40" t="n">
        <v>50</v>
      </c>
      <c r="H26" s="40" t="n">
        <v>75.8</v>
      </c>
      <c r="I26" s="40" t="n">
        <v>76.59999999999999</v>
      </c>
      <c r="J26" s="40" t="n">
        <v>94.90000000000001</v>
      </c>
      <c r="K26" s="40" t="n">
        <v>96.7</v>
      </c>
      <c r="L26" s="40" t="n">
        <v>50</v>
      </c>
      <c r="M26" s="40" t="n">
        <v>89.59999999999999</v>
      </c>
      <c r="N26" s="40" t="n">
        <v>73</v>
      </c>
      <c r="O26" s="40" t="n">
        <v>84.8</v>
      </c>
      <c r="P26" s="40" t="n">
        <v>68.7</v>
      </c>
      <c r="Q26" s="40" t="n">
        <v>5</v>
      </c>
      <c r="R26" s="40" t="inlineStr">
        <is>
          <t>查無資料</t>
        </is>
      </c>
      <c r="S26" s="40" t="n">
        <v>30000</v>
      </c>
      <c r="T26" s="40" t="n">
        <v>11</v>
      </c>
      <c r="U26" s="40" t="n">
        <v>1523</v>
      </c>
      <c r="V26" s="40" t="inlineStr">
        <is>
          <t>大新竹輕軌紅藍線整合可行性研究 61m [規劃中（可行性研究實]；光埔二期（關埔二期）自辦市地重劃 61m [施工中（2025媒體]；關埔大量新成屋／預售供給（租金稀釋風 61m [市場進行中（中古與新]</t>
        </is>
      </c>
      <c r="W26" s="40" t="inlineStr">
        <is>
          <t>極低</t>
        </is>
      </c>
    </row>
    <row r="27">
      <c r="A27" s="40" t="n">
        <v>7</v>
      </c>
      <c r="B27" s="40" t="n">
        <v>12</v>
      </c>
      <c r="C27" s="40" t="inlineStr">
        <is>
          <t>金山朵夫（實價）</t>
        </is>
      </c>
      <c r="D27" s="40">
        <f>IF($B$18=0,0,SUMPRODUCT(F27:Q27,$B$6:$B$17)/$B$18)</f>
        <v/>
      </c>
      <c r="E27" s="40" t="n">
        <v>52.8</v>
      </c>
      <c r="F27" s="40" t="n">
        <v>52.8</v>
      </c>
      <c r="G27" s="40" t="n">
        <v>19.8</v>
      </c>
      <c r="H27" s="40" t="n">
        <v>83.7</v>
      </c>
      <c r="I27" s="40" t="n">
        <v>100</v>
      </c>
      <c r="J27" s="40" t="n">
        <v>97.2</v>
      </c>
      <c r="K27" s="40" t="n">
        <v>91.40000000000001</v>
      </c>
      <c r="L27" s="40" t="n">
        <v>50</v>
      </c>
      <c r="M27" s="40" t="n">
        <v>88.2</v>
      </c>
      <c r="N27" s="40" t="n">
        <v>60</v>
      </c>
      <c r="O27" s="40" t="n">
        <v>100</v>
      </c>
      <c r="P27" s="40" t="n">
        <v>46.2</v>
      </c>
      <c r="Q27" s="40" t="n">
        <v>5</v>
      </c>
      <c r="R27" s="40" t="n">
        <v>1718</v>
      </c>
      <c r="S27" s="40" t="n">
        <v>28000</v>
      </c>
      <c r="T27" s="40" t="n">
        <v>7.4</v>
      </c>
      <c r="U27" s="40" t="n">
        <v>106</v>
      </c>
      <c r="V27" s="40" t="inlineStr">
        <is>
          <t>大新竹輕軌紅藍線整合可行性研究 362m [規劃中（可行性研究實]；關埔大量新成屋／預售供給（租金稀釋風 1136m [市場進行中（中古與新]；光埔二期（關埔二期）自辦市地重劃 1186m [施工中（2025媒體]</t>
        </is>
      </c>
      <c r="W27" s="40" t="inlineStr">
        <is>
          <t>極低</t>
        </is>
      </c>
    </row>
    <row r="28">
      <c r="A28" s="40" t="n">
        <v>8</v>
      </c>
      <c r="B28" s="40" t="n">
        <v>9</v>
      </c>
      <c r="C28" s="40" t="inlineStr">
        <is>
          <t>龍山文化大鎮（實價115/01）</t>
        </is>
      </c>
      <c r="D28" s="40">
        <f>IF($B$18=0,0,SUMPRODUCT(F28:Q28,$B$6:$B$17)/$B$18)</f>
        <v/>
      </c>
      <c r="E28" s="40" t="n">
        <v>65.09999999999999</v>
      </c>
      <c r="F28" s="40" t="n">
        <v>65.09999999999999</v>
      </c>
      <c r="G28" s="40" t="n">
        <v>43.6</v>
      </c>
      <c r="H28" s="40" t="n">
        <v>33.8</v>
      </c>
      <c r="I28" s="40" t="n">
        <v>75.8</v>
      </c>
      <c r="J28" s="40" t="n">
        <v>92.09999999999999</v>
      </c>
      <c r="K28" s="40" t="n">
        <v>87.59999999999999</v>
      </c>
      <c r="L28" s="40" t="n">
        <v>50</v>
      </c>
      <c r="M28" s="40" t="n">
        <v>86.59999999999999</v>
      </c>
      <c r="N28" s="40" t="n">
        <v>73</v>
      </c>
      <c r="O28" s="40" t="n">
        <v>86.7</v>
      </c>
      <c r="P28" s="40" t="n">
        <v>69.09999999999999</v>
      </c>
      <c r="Q28" s="40" t="n">
        <v>24.8</v>
      </c>
      <c r="R28" s="40" t="n">
        <v>1208</v>
      </c>
      <c r="S28" s="40" t="n">
        <v>25000</v>
      </c>
      <c r="T28" s="40" t="n">
        <v>30.1</v>
      </c>
      <c r="U28" s="40" t="n">
        <v>1565</v>
      </c>
      <c r="V28" s="40" t="inlineStr">
        <is>
          <t>大新竹輕軌紅藍線整合可行性研究 65m [規劃中（可行性研究實]；埔頂一路延伸至公道五路 65m [施工中／趕辦通車（市]；關埔空橋系統（含Costco／迪卡儂 68m [施工中／部分完工（各]</t>
        </is>
      </c>
      <c r="W28" s="40" t="inlineStr">
        <is>
          <t>低</t>
        </is>
      </c>
    </row>
    <row r="29">
      <c r="A29" s="40" t="n">
        <v>9</v>
      </c>
      <c r="B29" s="40" t="n">
        <v>8</v>
      </c>
      <c r="C29" s="40" t="inlineStr">
        <is>
          <t>龍山文化大鎮（2房+車）</t>
        </is>
      </c>
      <c r="D29" s="40">
        <f>IF($B$18=0,0,SUMPRODUCT(F29:Q29,$B$6:$B$17)/$B$18)</f>
        <v/>
      </c>
      <c r="E29" s="40" t="n">
        <v>67.90000000000001</v>
      </c>
      <c r="F29" s="40" t="n">
        <v>67.90000000000001</v>
      </c>
      <c r="G29" s="40" t="n">
        <v>41.7</v>
      </c>
      <c r="H29" s="40" t="n">
        <v>32.2</v>
      </c>
      <c r="I29" s="40" t="n">
        <v>76.09999999999999</v>
      </c>
      <c r="J29" s="40" t="n">
        <v>92.90000000000001</v>
      </c>
      <c r="K29" s="40" t="n">
        <v>89.8</v>
      </c>
      <c r="L29" s="40" t="n">
        <v>50</v>
      </c>
      <c r="M29" s="40" t="n">
        <v>86.90000000000001</v>
      </c>
      <c r="N29" s="40" t="n">
        <v>60</v>
      </c>
      <c r="O29" s="40" t="n">
        <v>86.8</v>
      </c>
      <c r="P29" s="40" t="n">
        <v>69</v>
      </c>
      <c r="Q29" s="40" t="n">
        <v>24.8</v>
      </c>
      <c r="R29" s="40" t="n">
        <v>1250</v>
      </c>
      <c r="S29" s="40" t="n">
        <v>27000</v>
      </c>
      <c r="T29" s="40" t="n">
        <v>30.8</v>
      </c>
      <c r="U29" s="40" t="n">
        <v>1549</v>
      </c>
      <c r="V29" s="40" t="inlineStr">
        <is>
          <t>大新竹輕軌紅藍線整合可行性研究 80m [規劃中（可行性研究實]；埔頂一路延伸至公道五路 80m [施工中／趕辦通車（市]；關埔空橋系統（含Costco／迪卡儂 83m [施工中／部分完工（各]</t>
        </is>
      </c>
      <c r="W29" s="40" t="inlineStr">
        <is>
          <t>低</t>
        </is>
      </c>
    </row>
    <row r="30">
      <c r="A30" s="40" t="n">
        <v>10</v>
      </c>
      <c r="B30" s="40" t="n">
        <v>14</v>
      </c>
      <c r="C30" s="40" t="inlineStr">
        <is>
          <t>金山街173號（實價行情）</t>
        </is>
      </c>
      <c r="D30" s="40">
        <f>IF($B$18=0,0,SUMPRODUCT(F30:Q30,$B$6:$B$17)/$B$18)</f>
        <v/>
      </c>
      <c r="E30" s="40" t="inlineStr">
        <is>
          <t>查無資料</t>
        </is>
      </c>
      <c r="F30" s="40" t="n">
        <v>45</v>
      </c>
      <c r="G30" s="40" t="n">
        <v>50</v>
      </c>
      <c r="H30" s="40" t="n">
        <v>50</v>
      </c>
      <c r="I30" s="40" t="n">
        <v>100</v>
      </c>
      <c r="J30" s="40" t="n">
        <v>95.2</v>
      </c>
      <c r="K30" s="40" t="n">
        <v>74.8</v>
      </c>
      <c r="L30" s="40" t="n">
        <v>50</v>
      </c>
      <c r="M30" s="40" t="n">
        <v>88.5</v>
      </c>
      <c r="N30" s="40" t="n">
        <v>73</v>
      </c>
      <c r="O30" s="40" t="n">
        <v>100</v>
      </c>
      <c r="P30" s="40" t="n">
        <v>43.8</v>
      </c>
      <c r="Q30" s="40" t="n">
        <v>22</v>
      </c>
      <c r="R30" s="40" t="inlineStr">
        <is>
          <t>查無資料</t>
        </is>
      </c>
      <c r="S30" s="40" t="n">
        <v>20000</v>
      </c>
      <c r="T30" s="40" t="inlineStr">
        <is>
          <t>查無資料</t>
        </is>
      </c>
      <c r="U30" s="40" t="n">
        <v>246</v>
      </c>
      <c r="V30" s="40" t="inlineStr">
        <is>
          <t>大新竹輕軌紅藍線整合可行性研究 509m [規劃中（可行性研究實]；關埔大量新成屋／預售供給（租金稀釋風 1272m [市場進行中（中古與新]；光埔二期（關埔二期）自辦市地重劃 1327m [施工中（2025媒體]</t>
        </is>
      </c>
      <c r="W30" s="40" t="inlineStr">
        <is>
          <t>低</t>
        </is>
      </c>
    </row>
    <row r="31">
      <c r="A31" s="40" t="n">
        <v>11</v>
      </c>
      <c r="B31" s="40" t="n">
        <v>5</v>
      </c>
      <c r="C31" s="40" t="inlineStr">
        <is>
          <t>昌益月影（套房+平車）</t>
        </is>
      </c>
      <c r="D31" s="40">
        <f>IF($B$18=0,0,SUMPRODUCT(F31:Q31,$B$6:$B$17)/$B$18)</f>
        <v/>
      </c>
      <c r="E31" s="40" t="n">
        <v>40</v>
      </c>
      <c r="F31" s="40" t="n">
        <v>40</v>
      </c>
      <c r="G31" s="40" t="n">
        <v>55.7</v>
      </c>
      <c r="H31" s="40" t="n">
        <v>60.2</v>
      </c>
      <c r="I31" s="40" t="n">
        <v>89.40000000000001</v>
      </c>
      <c r="J31" s="40" t="n">
        <v>96.7</v>
      </c>
      <c r="K31" s="40" t="n">
        <v>68</v>
      </c>
      <c r="L31" s="40" t="n">
        <v>50</v>
      </c>
      <c r="M31" s="40" t="n">
        <v>100</v>
      </c>
      <c r="N31" s="40" t="n">
        <v>73</v>
      </c>
      <c r="O31" s="40" t="n">
        <v>92.40000000000001</v>
      </c>
      <c r="P31" s="40" t="n">
        <v>60.8</v>
      </c>
      <c r="Q31" s="40" t="n">
        <v>5</v>
      </c>
      <c r="R31" s="40" t="n">
        <v>950</v>
      </c>
      <c r="S31" s="40" t="n">
        <v>12000</v>
      </c>
      <c r="T31" s="40" t="n">
        <v>18.1</v>
      </c>
      <c r="U31" s="40" t="n">
        <v>852</v>
      </c>
      <c r="V31" s="40" t="inlineStr">
        <is>
          <t>大新竹輕軌紅藍線整合可行性研究 290m [規劃中（可行性研究實]；光埔二期（關埔二期）自辦市地重劃 303m [施工中（2025媒體]；關埔大量新成屋／預售供給（租金稀釋風 303m [市場進行中（中古與新]</t>
        </is>
      </c>
      <c r="W31" s="40" t="inlineStr">
        <is>
          <t>極低</t>
        </is>
      </c>
    </row>
    <row r="32">
      <c r="A32" s="40" t="n">
        <v>12</v>
      </c>
      <c r="B32" s="40" t="n">
        <v>6</v>
      </c>
      <c r="C32" s="40" t="inlineStr">
        <is>
          <t>春福聯合國（2房掛牌）</t>
        </is>
      </c>
      <c r="D32" s="40">
        <f>IF($B$18=0,0,SUMPRODUCT(F32:Q32,$B$6:$B$17)/$B$18)</f>
        <v/>
      </c>
      <c r="E32" s="40" t="n">
        <v>61.8</v>
      </c>
      <c r="F32" s="40" t="n">
        <v>61.8</v>
      </c>
      <c r="G32" s="40" t="n">
        <v>35.2</v>
      </c>
      <c r="H32" s="40" t="n">
        <v>31.8</v>
      </c>
      <c r="I32" s="40" t="n">
        <v>87</v>
      </c>
      <c r="J32" s="40" t="n">
        <v>99.40000000000001</v>
      </c>
      <c r="K32" s="40" t="n">
        <v>64.40000000000001</v>
      </c>
      <c r="L32" s="40" t="n">
        <v>50</v>
      </c>
      <c r="M32" s="40" t="n">
        <v>73.3</v>
      </c>
      <c r="N32" s="40" t="n">
        <v>60</v>
      </c>
      <c r="O32" s="40" t="n">
        <v>91.40000000000001</v>
      </c>
      <c r="P32" s="40" t="n">
        <v>62.7</v>
      </c>
      <c r="Q32" s="40" t="n">
        <v>24.8</v>
      </c>
      <c r="R32" s="40" t="n">
        <v>1388</v>
      </c>
      <c r="S32" s="40" t="n">
        <v>27000</v>
      </c>
      <c r="T32" s="40" t="n">
        <v>31</v>
      </c>
      <c r="U32" s="40" t="n">
        <v>981</v>
      </c>
      <c r="V32" s="40" t="inlineStr">
        <is>
          <t>大新竹輕軌紅藍線整合可行性研究 117m [規劃中（可行性研究實]；關埔大量新成屋／預售供給（租金稀釋風 139m [市場進行中（中古與新]；光埔二期（關埔二期）自辦市地重劃 196m [施工中（2025媒體]</t>
        </is>
      </c>
      <c r="W32" s="40" t="inlineStr">
        <is>
          <t>低</t>
        </is>
      </c>
    </row>
    <row r="33">
      <c r="A33" s="40" t="n">
        <v>13</v>
      </c>
      <c r="B33" s="40" t="n">
        <v>11</v>
      </c>
      <c r="C33" s="40" t="inlineStr">
        <is>
          <t>春福生活大賞</t>
        </is>
      </c>
      <c r="D33" s="40">
        <f>IF($B$18=0,0,SUMPRODUCT(F33:Q33,$B$6:$B$17)/$B$18)</f>
        <v/>
      </c>
      <c r="E33" s="40" t="n">
        <v>96.8</v>
      </c>
      <c r="F33" s="40" t="n">
        <v>96.8</v>
      </c>
      <c r="G33" s="40" t="n">
        <v>66</v>
      </c>
      <c r="H33" s="40" t="n">
        <v>35.5</v>
      </c>
      <c r="I33" s="40" t="n">
        <v>16</v>
      </c>
      <c r="J33" s="40" t="n">
        <v>71.90000000000001</v>
      </c>
      <c r="K33" s="40" t="n">
        <v>55.8</v>
      </c>
      <c r="L33" s="40" t="n">
        <v>50</v>
      </c>
      <c r="M33" s="40" t="n">
        <v>11</v>
      </c>
      <c r="N33" s="40" t="n">
        <v>60</v>
      </c>
      <c r="O33" s="40" t="n">
        <v>45.9</v>
      </c>
      <c r="P33" s="40" t="n">
        <v>13.5</v>
      </c>
      <c r="Q33" s="40" t="n">
        <v>15.4</v>
      </c>
      <c r="R33" s="40" t="n">
        <v>728</v>
      </c>
      <c r="S33" s="40" t="n">
        <v>24000</v>
      </c>
      <c r="T33" s="40" t="n">
        <v>29.3</v>
      </c>
      <c r="U33" s="40" t="n">
        <v>4689</v>
      </c>
      <c r="V33" s="40" t="inlineStr">
        <is>
          <t>新竹大車站計畫（含鐵路立體化評估） 3414m [規劃中／重新評估中（]；關埔大量新成屋／預售供給（租金稀釋風 4105m [市場進行中（中古與新]；慈濟路北延段 4248m [施工中／分段通車中]</t>
        </is>
      </c>
      <c r="W33" s="40" t="inlineStr">
        <is>
          <t>極低</t>
        </is>
      </c>
    </row>
    <row r="34">
      <c r="A34" s="40" t="n">
        <v>14</v>
      </c>
      <c r="B34" s="40" t="n">
        <v>10</v>
      </c>
      <c r="C34" s="40" t="inlineStr">
        <is>
          <t>湖濱特區大樓</t>
        </is>
      </c>
      <c r="D34" s="40">
        <f>IF($B$18=0,0,SUMPRODUCT(F34:Q34,$B$6:$B$17)/$B$18)</f>
        <v/>
      </c>
      <c r="E34" s="40" t="n">
        <v>70.90000000000001</v>
      </c>
      <c r="F34" s="40" t="n">
        <v>70.90000000000001</v>
      </c>
      <c r="G34" s="40" t="n">
        <v>42.2</v>
      </c>
      <c r="H34" s="40" t="n">
        <v>27.4</v>
      </c>
      <c r="I34" s="40" t="n">
        <v>13.6</v>
      </c>
      <c r="J34" s="40" t="n">
        <v>67.5</v>
      </c>
      <c r="K34" s="40" t="n">
        <v>53.8</v>
      </c>
      <c r="L34" s="40" t="n">
        <v>50</v>
      </c>
      <c r="M34" s="40" t="n">
        <v>10</v>
      </c>
      <c r="N34" s="40" t="n">
        <v>83</v>
      </c>
      <c r="O34" s="40" t="n">
        <v>42.5</v>
      </c>
      <c r="P34" s="40" t="n">
        <v>13.5</v>
      </c>
      <c r="Q34" s="40" t="n">
        <v>30.3</v>
      </c>
      <c r="R34" s="40" t="n">
        <v>1238</v>
      </c>
      <c r="S34" s="40" t="n">
        <v>28000</v>
      </c>
      <c r="T34" s="40" t="n">
        <v>33</v>
      </c>
      <c r="U34" s="40" t="n">
        <v>4814</v>
      </c>
      <c r="V34" s="40" t="inlineStr">
        <is>
          <t>新竹大車站計畫（含鐵路立體化評估） 3479m [規劃中／重新評估中（]；關埔大量新成屋／預售供給（租金稀釋風 4238m [市場進行中（中古與新]；慈濟路北延段 4381m [施工中／分段通車中]</t>
        </is>
      </c>
      <c r="W34" s="40" t="inlineStr">
        <is>
          <t>低</t>
        </is>
      </c>
    </row>
    <row r="36">
      <c r="A36" t="inlineStr">
        <is>
          <t>說明</t>
        </is>
      </c>
    </row>
    <row r="37" ht="90" customHeight="1">
      <c r="A37" s="41" t="inlineStr">
        <is>
          <t>1. 總分公式：SUMPRODUCT(各子分, 權重)/權重合計。修改黃色權重即可重算。
2. 未來發展：距計畫幾何距離評分×狀態折扣（完工≈1.0、施工≈0.85、可行性研究≈0.4、評估中≈0.25）；輕軌線形為約略。綠線：查無近期官方核定關埔綠線路網。
3. 都更潛力：屋齡門檻×社區整合係數＋附近公開案；關埔核心查無更新地區重疊公告→多數低／極低。不要以都更獲利為主要報酬假設。
4. 關埔交流道：查無獨立新設交流道核定案；聯外以國1新竹交流道＋公道五／慈祥路延伸（已通車）等為主。國3二重交流道為竹東側可行性研究。</t>
        </is>
      </c>
    </row>
  </sheetData>
  <mergeCells count="3">
    <mergeCell ref="A2:V2"/>
    <mergeCell ref="A1:V1"/>
    <mergeCell ref="A37:J37"/>
  </mergeCells>
  <conditionalFormatting sqref="D21:D34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5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8" customWidth="1" min="3" max="3"/>
    <col width="18" customWidth="1" min="4" max="4"/>
    <col width="40" customWidth="1" min="5" max="5"/>
    <col width="18" customWidth="1" min="6" max="6"/>
    <col width="18" customWidth="1" min="7" max="7"/>
    <col width="50" customWidth="1" min="8" max="8"/>
    <col width="18" customWidth="1" min="9" max="9"/>
    <col width="18" customWidth="1" min="10" max="10"/>
    <col width="18" customWidth="1" min="11" max="11"/>
  </cols>
  <sheetData>
    <row r="1">
      <c r="A1" t="inlineStr">
        <is>
          <t>未來發展計畫清單（2025–2026公開資訊整理；幾何多為約略）</t>
        </is>
      </c>
    </row>
    <row r="2">
      <c r="A2" t="inlineStr">
        <is>
          <t>狀態標記：規劃中／核定／施工中／完工。距離為物件至計畫幾何之約略直線距離（公尺），非正式測量。</t>
        </is>
      </c>
    </row>
    <row r="4">
      <c r="A4" t="inlineStr">
        <is>
          <t>計畫總表</t>
        </is>
      </c>
    </row>
    <row r="5">
      <c r="A5" s="42" t="inlineStr">
        <is>
          <t>計畫ID</t>
        </is>
      </c>
      <c r="B5" s="42" t="inlineStr">
        <is>
          <t>名稱</t>
        </is>
      </c>
      <c r="C5" s="42" t="inlineStr">
        <is>
          <t>類型</t>
        </is>
      </c>
      <c r="D5" s="42" t="inlineStr">
        <is>
          <t>狀態</t>
        </is>
      </c>
      <c r="E5" s="42" t="inlineStr">
        <is>
          <t>預期時程／說明年</t>
        </is>
      </c>
      <c r="F5" s="42" t="inlineStr">
        <is>
          <t>約略幾何</t>
        </is>
      </c>
      <c r="G5" s="42" t="inlineStr">
        <is>
          <t>主要來源URL</t>
        </is>
      </c>
      <c r="H5" s="42" t="inlineStr">
        <is>
          <t>備註</t>
        </is>
      </c>
    </row>
    <row r="6">
      <c r="A6" t="inlineStr">
        <is>
          <t>lrt_rb_study</t>
        </is>
      </c>
      <c r="B6" t="inlineStr">
        <is>
          <t>大新竹輕軌紅藍線整合可行性研究</t>
        </is>
      </c>
      <c r="C6" t="inlineStr">
        <is>
          <t>軌道</t>
        </is>
      </c>
      <c r="D6" t="inlineStr">
        <is>
          <t>規劃中（可行性研究實質作業；2026/3決標）</t>
        </is>
      </c>
      <c r="E6" t="inlineStr">
        <is>
          <t>目標2027年底提送交通部審查；其後綜合規劃／環評／都計／設計／施工仍待核定（非近年通車）</t>
        </is>
      </c>
      <c r="F6" t="inlineStr">
        <is>
          <t>是</t>
        </is>
      </c>
      <c r="G6" t="inlineStr">
        <is>
          <t>https://money.udn.com/money/story/7307/9758772</t>
        </is>
      </c>
      <c r="H6" t="inlineStr">
        <is>
          <t>公開描述：竹市紅線串聯舊城、工研院、清大、陽明交大、竹科，銜接台鐵新莊站與高鐵新竹站；竹縣藍線自高鐵新竹站延伸。站位／線形仍可能調整。綠線：本次檢索未見與關埔核心對應之近期官方核定綠線路網→標「查無近期官方綠線核定」。棕線曾見竹東／二重埔相關規劃描述，非本案熱區主軸。</t>
        </is>
      </c>
    </row>
    <row r="7">
      <c r="A7" t="inlineStr">
        <is>
          <t>guangpu2</t>
        </is>
      </c>
      <c r="B7" t="inlineStr">
        <is>
          <t>光埔二期（關埔二期）自辦市地重劃</t>
        </is>
      </c>
      <c r="C7" t="inlineStr">
        <is>
          <t>重劃開發</t>
        </is>
      </c>
      <c r="D7" t="inlineStr">
        <is>
          <t>施工中（2025媒體稱總進度約75%；道路分批通車）</t>
        </is>
      </c>
      <c r="E7" t="inlineStr">
        <is>
          <t>公共設施分批啟用（2025–2026持續）；全區完工年不單一</t>
        </is>
      </c>
      <c r="F7" t="inlineStr">
        <is>
          <t>是</t>
        </is>
      </c>
      <c r="G7" t="inlineStr">
        <is>
          <t>https://udn.com/news/story/7324/8700558</t>
        </is>
      </c>
      <c r="H7" t="inlineStr">
        <is>
          <t>約97公頃。重劃帶來道路／空橋／商業與大量住宅供給並存。</t>
        </is>
      </c>
    </row>
    <row r="8">
      <c r="A8" t="inlineStr">
        <is>
          <t>cixiang_gd5</t>
        </is>
      </c>
      <c r="B8" t="inlineStr">
        <is>
          <t>慈祥路延伸至公道五路</t>
        </is>
      </c>
      <c r="C8" t="inlineStr">
        <is>
          <t>道路</t>
        </is>
      </c>
      <c r="D8" t="inlineStr">
        <is>
          <t>完工／已通車</t>
        </is>
      </c>
      <c r="E8" t="inlineStr">
        <is>
          <t>2025年通車（自由時報等報導）</t>
        </is>
      </c>
      <c r="F8" t="inlineStr">
        <is>
          <t>是</t>
        </is>
      </c>
      <c r="G8" t="inlineStr">
        <is>
          <t>https://news.ltn.com.tw/news/life/breakingnews/5288807</t>
        </is>
      </c>
      <c r="H8" t="inlineStr">
        <is>
          <t>紓解關埔進出、替慈雲路分流；接公道五。</t>
        </is>
      </c>
    </row>
    <row r="9">
      <c r="A9" t="inlineStr">
        <is>
          <t>road_puting1_gd5</t>
        </is>
      </c>
      <c r="B9" t="inlineStr">
        <is>
          <t>埔頂一路延伸至公道五路</t>
        </is>
      </c>
      <c r="C9" t="inlineStr">
        <is>
          <t>道路</t>
        </is>
      </c>
      <c r="D9" t="inlineStr">
        <is>
          <t>施工中／趕辦通車（市府／重劃相關預估）</t>
        </is>
      </c>
      <c r="E9" t="inlineStr">
        <is>
          <t>新聞曾估約2025年底前（請以實際開放為準；若已通車以現場為準）</t>
        </is>
      </c>
      <c r="F9" t="inlineStr">
        <is>
          <t>是</t>
        </is>
      </c>
      <c r="G9" t="inlineStr">
        <is>
          <t>https://udn.com/news/story/7324/8700558</t>
        </is>
      </c>
      <c r="H9" t="inlineStr">
        <is>
          <t>關埔南北交通主軸之一。</t>
        </is>
      </c>
    </row>
    <row r="10">
      <c r="A10" t="inlineStr">
        <is>
          <t>road_ciji_north</t>
        </is>
      </c>
      <c r="B10" t="inlineStr">
        <is>
          <t>慈濟路北延段</t>
        </is>
      </c>
      <c r="C10" t="inlineStr">
        <is>
          <t>道路</t>
        </is>
      </c>
      <c r="D10" t="inlineStr">
        <is>
          <t>施工中／分段通車中</t>
        </is>
      </c>
      <c r="E10" t="inlineStr">
        <is>
          <t>新聞曾估2025下半年優先；延伸公道五相關路段持續</t>
        </is>
      </c>
      <c r="F10" t="inlineStr">
        <is>
          <t>是</t>
        </is>
      </c>
      <c r="G10" t="inlineStr">
        <is>
          <t>https://news.housefun.com.tw/news/article/108189461803.html</t>
        </is>
      </c>
      <c r="H10" t="inlineStr">
        <is>
          <t>光埔二期重要聯外／區內幹道。</t>
        </is>
      </c>
    </row>
    <row r="11">
      <c r="A11" t="inlineStr">
        <is>
          <t>skybridge_costco</t>
        </is>
      </c>
      <c r="B11" t="inlineStr">
        <is>
          <t>關埔空橋系統（含Costco／迪卡儂連通等）</t>
        </is>
      </c>
      <c r="C11" t="inlineStr">
        <is>
          <t>人行立體</t>
        </is>
      </c>
      <c r="D11" t="inlineStr">
        <is>
          <t>施工中／部分完工（各橋進度不同）</t>
        </is>
      </c>
      <c r="E11" t="inlineStr">
        <is>
          <t>2025–2026持續；規劃多座（媒體稱約12座量級，含延伸關埔國小構想）</t>
        </is>
      </c>
      <c r="F11" t="inlineStr">
        <is>
          <t>是</t>
        </is>
      </c>
      <c r="G11" t="inlineStr">
        <is>
          <t>https://dep-publicwork.hccg.gov.tw/ch/home.jsp?id=16&amp;parentpath=0&amp;mcustomize=municipalnews_view.jsp&amp;toolsflag=Y&amp;dataserno=202507310009&amp;t=MunicipalNews&amp;mserno=201601300036</t>
        </is>
      </c>
      <c r="H11" t="inlineStr">
        <is>
          <t>改善步行與商圈連通，利出租去化；非房價保證。</t>
        </is>
      </c>
    </row>
    <row r="12">
      <c r="A12" t="inlineStr">
        <is>
          <t>gd5_corridor</t>
        </is>
      </c>
      <c r="B12" t="inlineStr">
        <is>
          <t>公道五路產業廊帶／聯外改善</t>
        </is>
      </c>
      <c r="C12" t="inlineStr">
        <is>
          <t>道路廊帶</t>
        </is>
      </c>
      <c r="D12" t="inlineStr">
        <is>
          <t>推動中（市政建設持續；非單一全線新開通）</t>
        </is>
      </c>
      <c r="E12" t="inlineStr">
        <is>
          <t>分年辦理</t>
        </is>
      </c>
      <c r="F12" t="inlineStr">
        <is>
          <t>是</t>
        </is>
      </c>
      <c r="G12" t="inlineStr">
        <is>
          <t>https://news.ltn.com.tw/news/life/breakingnews/5288807</t>
        </is>
      </c>
      <c r="H12" t="inlineStr">
        <is>
          <t>關埔北向主幹；與國1新竹交流道系統銜接。查無獨立「關埔交流道」新設核定案；聯外仍以既有國1新竹交流道＋公道五為主。</t>
        </is>
      </c>
    </row>
    <row r="13">
      <c r="A13" t="inlineStr">
        <is>
          <t>n3_erzhong</t>
        </is>
      </c>
      <c r="B13" t="inlineStr">
        <is>
          <t>國道3號增設二重交流道（竹東／二重埔）</t>
        </is>
      </c>
      <c r="C13" t="inlineStr">
        <is>
          <t>國道匝道</t>
        </is>
      </c>
      <c r="D13" t="inlineStr">
        <is>
          <t>規劃中（可行性研究；2026/8曾辦期末地方說明會）</t>
        </is>
      </c>
      <c r="E13" t="inlineStr">
        <is>
          <t>未核定興建時程；後續須中央審議</t>
        </is>
      </c>
      <c r="F13" t="inlineStr">
        <is>
          <t>是</t>
        </is>
      </c>
      <c r="G13" t="inlineStr">
        <is>
          <t>https://money.udn.com/money/story/5638/9744530</t>
        </is>
      </c>
      <c r="H13" t="inlineStr">
        <is>
          <t>服務竹科東擴／二重埔，非關埔現地交流道；對金山／關新為間接區域背景。</t>
        </is>
      </c>
    </row>
    <row r="14">
      <c r="A14" t="inlineStr">
        <is>
          <t>hsp3</t>
        </is>
      </c>
      <c r="B14" t="inlineStr">
        <is>
          <t>竹科三期（竹東工研院暨附近地區特定區）</t>
        </is>
      </c>
      <c r="C14" t="inlineStr">
        <is>
          <t>產業擴張</t>
        </is>
      </c>
      <c r="D14" t="inlineStr">
        <is>
          <t>規劃中（都委會程序推進中；2026/3縣府出席專案會議等）</t>
        </is>
      </c>
      <c r="E14" t="inlineStr">
        <is>
          <t>都市計畫核定／區段徵收後才進入開發；多年程</t>
        </is>
      </c>
      <c r="F14" t="inlineStr">
        <is>
          <t>是</t>
        </is>
      </c>
      <c r="G14" t="inlineStr">
        <is>
          <t>https://money.udn.com/money/story/5638/9744530</t>
        </is>
      </c>
      <c r="H14" t="inlineStr">
        <is>
          <t>範圍約454公頃在竹東頭重／二重／三重等，非關埔重劃區本身；區域就業磁吸可能間接支撐關埔出租需求。</t>
        </is>
      </c>
    </row>
    <row r="15">
      <c r="A15" t="inlineStr">
        <is>
          <t>grand_station</t>
        </is>
      </c>
      <c r="B15" t="inlineStr">
        <is>
          <t>新竹大車站計畫（含鐵路立體化評估）</t>
        </is>
      </c>
      <c r="C15" t="inlineStr">
        <is>
          <t>軌道樞紐</t>
        </is>
      </c>
      <c r="D15" t="inlineStr">
        <is>
          <t>規劃中／重新評估中（原跨站平台爭議）</t>
        </is>
      </c>
      <c r="E15" t="inlineStr">
        <is>
          <t>長期程；監督平台列進度落後</t>
        </is>
      </c>
      <c r="F15" t="inlineStr">
        <is>
          <t>是</t>
        </is>
      </c>
      <c r="G15" t="inlineStr">
        <is>
          <t>https://join.gov.tw/acts/detail/ea36e7ac-66e0-4535-99ed-d49371eddbc6</t>
        </is>
      </c>
      <c r="H15" t="inlineStr">
        <is>
          <t>服務市區台鐵樞紐，對關埔／金山為間接聯外；距離遠→評分折扣高。</t>
        </is>
      </c>
    </row>
    <row r="16">
      <c r="A16" t="inlineStr">
        <is>
          <t>housing_supply</t>
        </is>
      </c>
      <c r="B16" t="inlineStr">
        <is>
          <t>關埔大量新成屋／預售供給（租金稀釋風險）</t>
        </is>
      </c>
      <c r="C16" t="inlineStr">
        <is>
          <t>住宅供給</t>
        </is>
      </c>
      <c r="D16" t="inlineStr">
        <is>
          <t>市場進行中（中古與新案並存）</t>
        </is>
      </c>
      <c r="E16" t="inlineStr">
        <is>
          <t>持續釋出</t>
        </is>
      </c>
      <c r="F16" t="inlineStr">
        <is>
          <t>是</t>
        </is>
      </c>
      <c r="G16" t="inlineStr">
        <is>
          <t>https://www.housefeel.com.tw/article/關埔重劃區-關長重劃區-光埔重劃區-竹科</t>
        </is>
      </c>
      <c r="H16" t="inlineStr">
        <is>
          <t>大量供給可能壓抑租金漲幅、拉長空窗；對以租養貸為風險。</t>
        </is>
      </c>
    </row>
    <row r="17">
      <c r="A17" t="inlineStr">
        <is>
          <t>jinshanmian_park</t>
        </is>
      </c>
      <c r="B17" t="inlineStr">
        <is>
          <t>金山面公園暨周邊環境改善</t>
        </is>
      </c>
      <c r="C17" t="inlineStr">
        <is>
          <t>公園</t>
        </is>
      </c>
      <c r="D17" t="inlineStr">
        <is>
          <t>完工（獲2025國家卓越建設獎卓越獎—最佳規劃設計類）</t>
        </is>
      </c>
      <c r="E17" t="inlineStr">
        <is>
          <t>已完成改善（獎項2025）</t>
        </is>
      </c>
      <c r="F17" t="inlineStr">
        <is>
          <t>是</t>
        </is>
      </c>
      <c r="G17" t="inlineStr">
        <is>
          <t>https://fiabci.org.tw/wp-content/uploads/2025國家卓越建設獎_得獎名單0731_FINAL.pdf</t>
        </is>
      </c>
      <c r="H17" t="inlineStr">
        <is>
          <t>正向公共空間；對湖濱／金山面物件較相關。</t>
        </is>
      </c>
    </row>
    <row r="18">
      <c r="A18" t="inlineStr">
        <is>
          <t>weilaou_urban</t>
        </is>
      </c>
      <c r="B18" t="inlineStr">
        <is>
          <t>新竹市危老重建推動（全市政策）</t>
        </is>
      </c>
      <c r="C18" t="inlineStr">
        <is>
          <t>都更危老政策</t>
        </is>
      </c>
      <c r="D18" t="inlineStr">
        <is>
          <t>政策執行中</t>
        </is>
      </c>
      <c r="E18" t="inlineStr">
        <is>
          <t>持續受理；容獎落日條款請查最新中央規定</t>
        </is>
      </c>
      <c r="F18" t="inlineStr">
        <is>
          <t>政策無幾何</t>
        </is>
      </c>
      <c r="G18" t="inlineStr">
        <is>
          <t>https://www.myhousing.com.tw/n/n01/north-taiwan/hsinchu-estate/275218</t>
        </is>
      </c>
      <c r="H18" t="inlineStr">
        <is>
          <t>危老核定案新聞稱突破232案等級。關埔多數輕屋齡社區都更機率低；舊市區較有題材。更新地區：關埔核心為市地重劃成果，非典型「老舊更新地區」標的，本案未找到關埔核心公告更新地區與物件重疊之官方清單→標查無資料。</t>
        </is>
      </c>
    </row>
    <row r="19">
      <c r="A19" t="inlineStr">
        <is>
          <t>fuguo_ur</t>
        </is>
      </c>
      <c r="B19" t="inlineStr">
        <is>
          <t>復國社區公辦都更2.0（對照案，非關埔核心）</t>
        </is>
      </c>
      <c r="C19" t="inlineStr">
        <is>
          <t>都更個案</t>
        </is>
      </c>
      <c r="D19" t="inlineStr">
        <is>
          <t>意願整合階段（已跨約75%受理門檻）</t>
        </is>
      </c>
      <c r="E19" t="inlineStr">
        <is>
          <t>未定</t>
        </is>
      </c>
      <c r="F19" t="inlineStr">
        <is>
          <t>是</t>
        </is>
      </c>
      <c r="G19" t="inlineStr">
        <is>
          <t>https://tw.stock.yahoo.com/news/%E6%96%B0%E7%AB%B943%E5%B9%B4%E8%80%81%E7%A4%BE%E5%8D%80%E6%8B%9A%E9%83%BD%E6%9B%B4%EF%BC%81179%E6%88%B6%E8%B7%A875%E9%96%80%E6%AA%BB%E6%88%90%E3%80%8C%E5%85%AC%E8%BE%A6%E9%83%BD%E6%9B%B420%E3%80%8D%E9%A6%96%E6%A1%88-%E4%B8%8B%E4%B8%80%E9%97%9C%E8%A1%9D90-063542811.html</t>
        </is>
      </c>
      <c r="H19" t="inlineStr">
        <is>
          <t>東區老社區案例；證明市府有公辦都更動能，但不代表關埔物件可期待都更兌現。</t>
        </is>
      </c>
    </row>
    <row r="22">
      <c r="A22" t="inlineStr">
        <is>
          <t>各物件至計畫距離（公尺）</t>
        </is>
      </c>
    </row>
    <row r="23">
      <c r="A23" s="42" t="inlineStr">
        <is>
          <t>物件</t>
        </is>
      </c>
      <c r="B23" s="42" t="inlineStr">
        <is>
          <t>大新竹輕軌紅藍線整合可行性研究</t>
        </is>
      </c>
      <c r="C23" s="42" t="inlineStr">
        <is>
          <t>光埔二期（關埔二期）自辦市地重劃</t>
        </is>
      </c>
      <c r="D23" s="42" t="inlineStr">
        <is>
          <t>慈祥路延伸至公道五路</t>
        </is>
      </c>
      <c r="E23" s="42" t="inlineStr">
        <is>
          <t>埔頂一路延伸至公道五路</t>
        </is>
      </c>
      <c r="F23" s="42" t="inlineStr">
        <is>
          <t>慈濟路北延段</t>
        </is>
      </c>
      <c r="G23" s="42" t="inlineStr">
        <is>
          <t>關埔空橋系統（含Costco／迪卡儂連通</t>
        </is>
      </c>
      <c r="H23" s="42" t="inlineStr">
        <is>
          <t>公道五路產業廊帶／聯外改善</t>
        </is>
      </c>
      <c r="I23" s="42" t="inlineStr">
        <is>
          <t>國道3號增設二重交流道（竹東／二重埔）</t>
        </is>
      </c>
      <c r="J23" s="42" t="inlineStr">
        <is>
          <t>竹科三期（竹東工研院暨附近地區特定區）</t>
        </is>
      </c>
      <c r="K23" s="42" t="inlineStr">
        <is>
          <t>新竹大車站計畫（含鐵路立體化評估）</t>
        </is>
      </c>
      <c r="L23" s="42" t="inlineStr">
        <is>
          <t>關埔大量新成屋／預售供給（租金稀釋風險）</t>
        </is>
      </c>
      <c r="M23" s="42" t="inlineStr">
        <is>
          <t>金山面公園暨周邊環境改善</t>
        </is>
      </c>
      <c r="N23" s="42" t="inlineStr">
        <is>
          <t>復國社區公辦都更2.0（對照案，非關埔核</t>
        </is>
      </c>
    </row>
    <row r="24">
      <c r="A24" t="inlineStr">
        <is>
          <t>東方新象</t>
        </is>
      </c>
      <c r="B24" t="n">
        <v>135</v>
      </c>
      <c r="C24" t="n">
        <v>754</v>
      </c>
      <c r="D24" t="n">
        <v>1671</v>
      </c>
      <c r="E24" t="n">
        <v>1285</v>
      </c>
      <c r="F24" t="n">
        <v>1123</v>
      </c>
      <c r="G24" t="n">
        <v>1274</v>
      </c>
      <c r="H24" t="n">
        <v>1802</v>
      </c>
      <c r="I24" t="n">
        <v>3756</v>
      </c>
      <c r="J24" t="n">
        <v>3004</v>
      </c>
      <c r="K24" t="n">
        <v>5194</v>
      </c>
      <c r="L24" t="n">
        <v>694</v>
      </c>
      <c r="M24" t="n">
        <v>2549</v>
      </c>
      <c r="N24" t="n">
        <v>5530</v>
      </c>
    </row>
    <row r="25">
      <c r="A25" t="inlineStr">
        <is>
          <t>東方新象（整理美兩房）</t>
        </is>
      </c>
      <c r="B25" t="n">
        <v>155</v>
      </c>
      <c r="C25" t="n">
        <v>752</v>
      </c>
      <c r="D25" t="n">
        <v>1662</v>
      </c>
      <c r="E25" t="n">
        <v>1275</v>
      </c>
      <c r="F25" t="n">
        <v>1122</v>
      </c>
      <c r="G25" t="n">
        <v>1266</v>
      </c>
      <c r="H25" t="n">
        <v>1781</v>
      </c>
      <c r="I25" t="n">
        <v>3745</v>
      </c>
      <c r="J25" t="n">
        <v>2998</v>
      </c>
      <c r="K25" t="n">
        <v>5201</v>
      </c>
      <c r="L25" t="n">
        <v>689</v>
      </c>
      <c r="M25" t="n">
        <v>2544</v>
      </c>
      <c r="N25" t="n">
        <v>5537</v>
      </c>
    </row>
    <row r="26">
      <c r="A26" t="inlineStr">
        <is>
          <t>新莊街三房華廈</t>
        </is>
      </c>
      <c r="B26" t="n">
        <v>375</v>
      </c>
      <c r="C26" t="n">
        <v>313</v>
      </c>
      <c r="D26" t="n">
        <v>1148</v>
      </c>
      <c r="E26" t="n">
        <v>759</v>
      </c>
      <c r="F26" t="n">
        <v>689</v>
      </c>
      <c r="G26" t="n">
        <v>753</v>
      </c>
      <c r="H26" t="n">
        <v>1373</v>
      </c>
      <c r="I26" t="n">
        <v>4059</v>
      </c>
      <c r="J26" t="n">
        <v>3407</v>
      </c>
      <c r="K26" t="n">
        <v>4856</v>
      </c>
      <c r="L26" t="n">
        <v>230</v>
      </c>
      <c r="M26" t="n">
        <v>2044</v>
      </c>
      <c r="N26" t="n">
        <v>5193</v>
      </c>
    </row>
    <row r="27">
      <c r="A27" t="inlineStr">
        <is>
          <t>哈佛世家</t>
        </is>
      </c>
      <c r="B27" t="n">
        <v>376</v>
      </c>
      <c r="C27" t="n">
        <v>662</v>
      </c>
      <c r="D27" t="n">
        <v>1586</v>
      </c>
      <c r="E27" t="n">
        <v>1197</v>
      </c>
      <c r="F27" t="n">
        <v>1137</v>
      </c>
      <c r="G27" t="n">
        <v>1198</v>
      </c>
      <c r="H27" t="n">
        <v>1568</v>
      </c>
      <c r="I27" t="n">
        <v>3640</v>
      </c>
      <c r="J27" t="n">
        <v>2953</v>
      </c>
      <c r="K27" t="n">
        <v>5280</v>
      </c>
      <c r="L27" t="n">
        <v>662</v>
      </c>
      <c r="M27" t="n">
        <v>2497</v>
      </c>
      <c r="N27" t="n">
        <v>5618</v>
      </c>
    </row>
    <row r="28">
      <c r="A28" t="inlineStr">
        <is>
          <t>昌益月影（套房+平車）</t>
        </is>
      </c>
      <c r="B28" t="n">
        <v>290</v>
      </c>
      <c r="C28" t="n">
        <v>303</v>
      </c>
      <c r="D28" t="n">
        <v>1237</v>
      </c>
      <c r="E28" t="n">
        <v>849</v>
      </c>
      <c r="F28" t="n">
        <v>873</v>
      </c>
      <c r="G28" t="n">
        <v>856</v>
      </c>
      <c r="H28" t="n">
        <v>1300</v>
      </c>
      <c r="I28" t="n">
        <v>3872</v>
      </c>
      <c r="J28" t="n">
        <v>3251</v>
      </c>
      <c r="K28" t="n">
        <v>5045</v>
      </c>
      <c r="L28" t="n">
        <v>303</v>
      </c>
      <c r="M28" t="n">
        <v>2157</v>
      </c>
      <c r="N28" t="n">
        <v>5383</v>
      </c>
    </row>
    <row r="29">
      <c r="A29" t="inlineStr">
        <is>
          <t>春福聯合國（2房掛牌）</t>
        </is>
      </c>
      <c r="B29" t="n">
        <v>117</v>
      </c>
      <c r="C29" t="n">
        <v>196</v>
      </c>
      <c r="D29" t="n">
        <v>1136</v>
      </c>
      <c r="E29" t="n">
        <v>798</v>
      </c>
      <c r="F29" t="n">
        <v>468</v>
      </c>
      <c r="G29" t="n">
        <v>762</v>
      </c>
      <c r="H29" t="n">
        <v>1589</v>
      </c>
      <c r="I29" t="n">
        <v>4393</v>
      </c>
      <c r="J29" t="n">
        <v>3679</v>
      </c>
      <c r="K29" t="n">
        <v>4530</v>
      </c>
      <c r="L29" t="n">
        <v>139</v>
      </c>
      <c r="M29" t="n">
        <v>1932</v>
      </c>
      <c r="N29" t="n">
        <v>4867</v>
      </c>
    </row>
    <row r="30">
      <c r="A30" t="inlineStr">
        <is>
          <t>春福聯合國（行情參考）</t>
        </is>
      </c>
      <c r="B30" t="n">
        <v>97</v>
      </c>
      <c r="C30" t="n">
        <v>208</v>
      </c>
      <c r="D30" t="n">
        <v>1154</v>
      </c>
      <c r="E30" t="n">
        <v>813</v>
      </c>
      <c r="F30" t="n">
        <v>489</v>
      </c>
      <c r="G30" t="n">
        <v>778</v>
      </c>
      <c r="H30" t="n">
        <v>1602</v>
      </c>
      <c r="I30" t="n">
        <v>4377</v>
      </c>
      <c r="J30" t="n">
        <v>3661</v>
      </c>
      <c r="K30" t="n">
        <v>4548</v>
      </c>
      <c r="L30" t="n">
        <v>147</v>
      </c>
      <c r="M30" t="n">
        <v>1952</v>
      </c>
      <c r="N30" t="n">
        <v>4885</v>
      </c>
    </row>
    <row r="31">
      <c r="A31" t="inlineStr">
        <is>
          <t>龍山文化大鎮（2房+車）</t>
        </is>
      </c>
      <c r="B31" t="n">
        <v>80</v>
      </c>
      <c r="C31" t="n">
        <v>265</v>
      </c>
      <c r="D31" t="n">
        <v>468</v>
      </c>
      <c r="E31" t="n">
        <v>80</v>
      </c>
      <c r="F31" t="n">
        <v>259</v>
      </c>
      <c r="G31" t="n">
        <v>83</v>
      </c>
      <c r="H31" t="n">
        <v>888</v>
      </c>
      <c r="I31" t="n">
        <v>4570</v>
      </c>
      <c r="J31" t="n">
        <v>4012</v>
      </c>
      <c r="K31" t="n">
        <v>4400</v>
      </c>
      <c r="L31" t="n">
        <v>189</v>
      </c>
      <c r="M31" t="n">
        <v>1382</v>
      </c>
      <c r="N31" t="n">
        <v>4737</v>
      </c>
    </row>
    <row r="32">
      <c r="A32" t="inlineStr">
        <is>
          <t>龍山文化大鎮（實價115/01）</t>
        </is>
      </c>
      <c r="B32" t="n">
        <v>65</v>
      </c>
      <c r="C32" t="n">
        <v>264</v>
      </c>
      <c r="D32" t="n">
        <v>451</v>
      </c>
      <c r="E32" t="n">
        <v>65</v>
      </c>
      <c r="F32" t="n">
        <v>244</v>
      </c>
      <c r="G32" t="n">
        <v>68</v>
      </c>
      <c r="H32" t="n">
        <v>880</v>
      </c>
      <c r="I32" t="n">
        <v>4585</v>
      </c>
      <c r="J32" t="n">
        <v>4028</v>
      </c>
      <c r="K32" t="n">
        <v>4387</v>
      </c>
      <c r="L32" t="n">
        <v>193</v>
      </c>
      <c r="M32" t="n">
        <v>1365</v>
      </c>
      <c r="N32" t="n">
        <v>4725</v>
      </c>
    </row>
    <row r="33">
      <c r="A33" t="inlineStr">
        <is>
          <t>湖濱特區大樓</t>
        </is>
      </c>
      <c r="B33" t="n">
        <v>4431</v>
      </c>
      <c r="C33" t="n">
        <v>4546</v>
      </c>
      <c r="D33" t="n">
        <v>4863</v>
      </c>
      <c r="E33" t="n">
        <v>4841</v>
      </c>
      <c r="F33" t="n">
        <v>4381</v>
      </c>
      <c r="G33" t="n">
        <v>4781</v>
      </c>
      <c r="H33" t="n">
        <v>5104</v>
      </c>
      <c r="I33" t="n">
        <v>8256</v>
      </c>
      <c r="J33" t="n">
        <v>7230</v>
      </c>
      <c r="K33" t="n">
        <v>3479</v>
      </c>
      <c r="L33" t="n">
        <v>4238</v>
      </c>
      <c r="M33" t="n">
        <v>4751</v>
      </c>
      <c r="N33" t="n">
        <v>3609</v>
      </c>
    </row>
    <row r="34">
      <c r="A34" t="inlineStr">
        <is>
          <t>春福生活大賞</t>
        </is>
      </c>
      <c r="B34" t="n">
        <v>4298</v>
      </c>
      <c r="C34" t="n">
        <v>4413</v>
      </c>
      <c r="D34" t="n">
        <v>4730</v>
      </c>
      <c r="E34" t="n">
        <v>4708</v>
      </c>
      <c r="F34" t="n">
        <v>4248</v>
      </c>
      <c r="G34" t="n">
        <v>4647</v>
      </c>
      <c r="H34" t="n">
        <v>4972</v>
      </c>
      <c r="I34" t="n">
        <v>8140</v>
      </c>
      <c r="J34" t="n">
        <v>7119</v>
      </c>
      <c r="K34" t="n">
        <v>3414</v>
      </c>
      <c r="L34" t="n">
        <v>4105</v>
      </c>
      <c r="M34" t="n">
        <v>4622</v>
      </c>
      <c r="N34" t="n">
        <v>3555</v>
      </c>
    </row>
    <row r="35">
      <c r="A35" t="inlineStr">
        <is>
          <t>金山朵夫（實價）</t>
        </is>
      </c>
      <c r="B35" t="n">
        <v>362</v>
      </c>
      <c r="C35" t="n">
        <v>1186</v>
      </c>
      <c r="D35" t="n">
        <v>2120</v>
      </c>
      <c r="E35" t="n">
        <v>1735</v>
      </c>
      <c r="F35" t="n">
        <v>1542</v>
      </c>
      <c r="G35" t="n">
        <v>1723</v>
      </c>
      <c r="H35" t="n">
        <v>2171</v>
      </c>
      <c r="I35" t="n">
        <v>3537</v>
      </c>
      <c r="J35" t="n">
        <v>2691</v>
      </c>
      <c r="K35" t="n">
        <v>5509</v>
      </c>
      <c r="L35" t="n">
        <v>1136</v>
      </c>
      <c r="M35" t="n">
        <v>2988</v>
      </c>
      <c r="N35" t="n">
        <v>5842</v>
      </c>
    </row>
    <row r="36">
      <c r="A36" t="inlineStr">
        <is>
          <t>大塊藍山（社區均價）</t>
        </is>
      </c>
      <c r="B36" t="n">
        <v>61</v>
      </c>
      <c r="C36" t="n">
        <v>61</v>
      </c>
      <c r="D36" t="n">
        <v>525</v>
      </c>
      <c r="E36" t="n">
        <v>242</v>
      </c>
      <c r="F36" t="n">
        <v>103</v>
      </c>
      <c r="G36" t="n">
        <v>186</v>
      </c>
      <c r="H36" t="n">
        <v>1034</v>
      </c>
      <c r="I36" t="n">
        <v>4680</v>
      </c>
      <c r="J36" t="n">
        <v>4079</v>
      </c>
      <c r="K36" t="n">
        <v>4260</v>
      </c>
      <c r="L36" t="n">
        <v>61</v>
      </c>
      <c r="M36" t="n">
        <v>1364</v>
      </c>
      <c r="N36" t="n">
        <v>4598</v>
      </c>
    </row>
    <row r="37">
      <c r="A37" t="inlineStr">
        <is>
          <t>金山街173號（實價行情）</t>
        </is>
      </c>
      <c r="B37" t="n">
        <v>509</v>
      </c>
      <c r="C37" t="n">
        <v>1327</v>
      </c>
      <c r="D37" t="n">
        <v>2250</v>
      </c>
      <c r="E37" t="n">
        <v>1862</v>
      </c>
      <c r="F37" t="n">
        <v>1687</v>
      </c>
      <c r="G37" t="n">
        <v>1853</v>
      </c>
      <c r="H37" t="n">
        <v>2230</v>
      </c>
      <c r="I37" t="n">
        <v>3401</v>
      </c>
      <c r="J37" t="n">
        <v>2542</v>
      </c>
      <c r="K37" t="n">
        <v>5661</v>
      </c>
      <c r="L37" t="n">
        <v>1272</v>
      </c>
      <c r="M37" t="n">
        <v>3127</v>
      </c>
      <c r="N37" t="n">
        <v>5994</v>
      </c>
    </row>
    <row r="40">
      <c r="A40" t="inlineStr">
        <is>
          <t>物件未來發展／都更摘要</t>
        </is>
      </c>
    </row>
    <row r="41">
      <c r="A41" s="42" t="inlineStr">
        <is>
          <t>社區</t>
        </is>
      </c>
      <c r="B41" s="42" t="inlineStr">
        <is>
          <t>未來發展分</t>
        </is>
      </c>
      <c r="C41" s="42" t="inlineStr">
        <is>
          <t>都更潛力分</t>
        </is>
      </c>
      <c r="D41" s="42" t="inlineStr">
        <is>
          <t>都更等級</t>
        </is>
      </c>
      <c r="E41" s="42" t="inlineStr">
        <is>
          <t>都更說明</t>
        </is>
      </c>
      <c r="F41" s="42" t="inlineStr">
        <is>
          <t>最近3項未來計畫</t>
        </is>
      </c>
    </row>
    <row r="42">
      <c r="A42" t="inlineStr">
        <is>
          <t>東方新象</t>
        </is>
      </c>
      <c r="B42" t="n">
        <v>53.9</v>
      </c>
      <c r="C42" t="n">
        <v>46.8</v>
      </c>
      <c r="D42" t="inlineStr">
        <is>
          <t>低～中</t>
        </is>
      </c>
      <c r="E42" t="inlineStr">
        <is>
          <t>屋齡34.5年達危老門檻（≥30）；較小型老華廈→理論上危老討論空間略高（仍無公開案）；使用分區：查無資料；附近無關埔核心公開都更／危老核定案；復國對照案約5529m；關埔核心查無與本案重疊之「更新地區」官方公告清單</t>
        </is>
      </c>
      <c r="F42" t="inlineStr">
        <is>
          <t>大新竹輕軌紅藍線整合可行性研究 135m；關埔大量新成屋／預售供給（租金稀釋風險） 694m；光埔二期（關埔二期）自辦市地重劃 754m</t>
        </is>
      </c>
    </row>
    <row r="43">
      <c r="A43" t="inlineStr">
        <is>
          <t>東方新象（整理美兩房）</t>
        </is>
      </c>
      <c r="B43" t="n">
        <v>54</v>
      </c>
      <c r="C43" t="n">
        <v>46.8</v>
      </c>
      <c r="D43" t="inlineStr">
        <is>
          <t>低～中</t>
        </is>
      </c>
      <c r="E43" t="inlineStr">
        <is>
          <t>屋齡34.5年達危老門檻（≥30）；較小型老華廈→理論上危老討論空間略高（仍無公開案）；使用分區：查無資料；附近無關埔核心公開都更／危老核定案；復國對照案約5537m；關埔核心查無與本案重疊之「更新地區」官方公告清單</t>
        </is>
      </c>
      <c r="F43" t="inlineStr">
        <is>
          <t>大新竹輕軌紅藍線整合可行性研究 155m；關埔大量新成屋／預售供給（租金稀釋風險） 689m；光埔二期（關埔二期）自辦市地重劃 752m</t>
        </is>
      </c>
    </row>
    <row r="44">
      <c r="A44" t="inlineStr">
        <is>
          <t>新莊街三房華廈</t>
        </is>
      </c>
      <c r="B44" t="n">
        <v>62.2</v>
      </c>
      <c r="C44" t="n">
        <v>59.5</v>
      </c>
      <c r="D44" t="inlineStr">
        <is>
          <t>中（理論）</t>
        </is>
      </c>
      <c r="E44" t="inlineStr">
        <is>
          <t>屋齡35.1年≥35；較小型老華廈→理論上危老討論空間略高（仍無公開案）；使用分區：查無資料；附近無關埔核心公開都更／危老核定案；復國對照案約5193m；關埔核心查無與本案重疊之「更新地區」官方公告清單</t>
        </is>
      </c>
      <c r="F44" t="inlineStr">
        <is>
          <t>關埔大量新成屋／預售供給（租金稀釋風險） 230m；光埔二期（關埔二期）自辦市地重劃 313m；大新竹輕軌紅藍線整合可行性研究 375m</t>
        </is>
      </c>
    </row>
    <row r="45">
      <c r="A45" t="inlineStr">
        <is>
          <t>哈佛世家</t>
        </is>
      </c>
      <c r="B45" t="n">
        <v>55.2</v>
      </c>
      <c r="C45" t="n">
        <v>24.8</v>
      </c>
      <c r="D45" t="inlineStr">
        <is>
          <t>低</t>
        </is>
      </c>
      <c r="E45" t="inlineStr">
        <is>
          <t>屋齡30.7年達危老門檻（≥30）；大型管理社區→整合極難；使用分區：查無資料；附近無關埔核心公開都更／危老核定案；復國對照案約5617m；關埔核心查無與本案重疊之「更新地區」官方公告清單</t>
        </is>
      </c>
      <c r="F45" t="inlineStr">
        <is>
          <t>大新竹輕軌紅藍線整合可行性研究 376m；光埔二期（關埔二期）自辦市地重劃 662m；關埔大量新成屋／預售供給（租金稀釋風險） 662m</t>
        </is>
      </c>
    </row>
    <row r="46">
      <c r="A46" t="inlineStr">
        <is>
          <t>昌益月影（套房+平車）</t>
        </is>
      </c>
      <c r="B46" t="n">
        <v>60.8</v>
      </c>
      <c r="C46" t="n">
        <v>5</v>
      </c>
      <c r="D46" t="inlineStr">
        <is>
          <t>極低</t>
        </is>
      </c>
      <c r="E46" t="inlineStr">
        <is>
          <t>屋齡18.1年輕→幾乎無都更／危老題材；關埔輕屋齡／成熟新社區→都更機率極低；使用分區：查無資料；附近無關埔核心公開都更／危老核定案；復國對照案約5382m；關埔核心查無與本案重疊之「更新地區」官方公告清單</t>
        </is>
      </c>
      <c r="F46" t="inlineStr">
        <is>
          <t>大新竹輕軌紅藍線整合可行性研究 290m；光埔二期（關埔二期）自辦市地重劃 303m；關埔大量新成屋／預售供給（租金稀釋風險） 303m</t>
        </is>
      </c>
    </row>
    <row r="47">
      <c r="A47" t="inlineStr">
        <is>
          <t>春福聯合國（2房掛牌）</t>
        </is>
      </c>
      <c r="B47" t="n">
        <v>62.7</v>
      </c>
      <c r="C47" t="n">
        <v>24.8</v>
      </c>
      <c r="D47" t="inlineStr">
        <is>
          <t>低</t>
        </is>
      </c>
      <c r="E47" t="inlineStr">
        <is>
          <t>屋齡31.0年達危老門檻（≥30）；大型管理社區→整合極難；使用分區：查無資料；附近無關埔核心公開都更／危老核定案；復國對照案約4867m；關埔核心查無與本案重疊之「更新地區」官方公告清單</t>
        </is>
      </c>
      <c r="F47" t="inlineStr">
        <is>
          <t>大新竹輕軌紅藍線整合可行性研究 117m；關埔大量新成屋／預售供給（租金稀釋風險） 139m；光埔二期（關埔二期）自辦市地重劃 196m</t>
        </is>
      </c>
    </row>
    <row r="48">
      <c r="A48" t="inlineStr">
        <is>
          <t>春福聯合國（行情參考）</t>
        </is>
      </c>
      <c r="B48" t="n">
        <v>62.4</v>
      </c>
      <c r="C48" t="n">
        <v>24.8</v>
      </c>
      <c r="D48" t="inlineStr">
        <is>
          <t>低</t>
        </is>
      </c>
      <c r="E48" t="inlineStr">
        <is>
          <t>屋齡31.0年達危老門檻（≥30）；大型管理社區→整合極難；使用分區：查無資料；附近無關埔核心公開都更／危老核定案；復國對照案約4884m；關埔核心查無與本案重疊之「更新地區」官方公告清單</t>
        </is>
      </c>
      <c r="F48" t="inlineStr">
        <is>
          <t>大新竹輕軌紅藍線整合可行性研究 97m；關埔大量新成屋／預售供給（租金稀釋風險） 147m；光埔二期（關埔二期）自辦市地重劃 208m</t>
        </is>
      </c>
    </row>
    <row r="49">
      <c r="A49" t="inlineStr">
        <is>
          <t>龍山文化大鎮（2房+車）</t>
        </is>
      </c>
      <c r="B49" t="n">
        <v>69</v>
      </c>
      <c r="C49" t="n">
        <v>24.8</v>
      </c>
      <c r="D49" t="inlineStr">
        <is>
          <t>低</t>
        </is>
      </c>
      <c r="E49" t="inlineStr">
        <is>
          <t>屋齡30.8年達危老門檻（≥30）；大型管理社區→整合極難；使用分區：查無資料；附近無關埔核心公開都更／危老核定案；復國對照案約4737m；關埔核心查無與本案重疊之「更新地區」官方公告清單</t>
        </is>
      </c>
      <c r="F49" t="inlineStr">
        <is>
          <t>大新竹輕軌紅藍線整合可行性研究 80m；埔頂一路延伸至公道五路 80m；關埔空橋系統（含Costco／迪卡儂連通等） 83m</t>
        </is>
      </c>
    </row>
    <row r="50">
      <c r="A50" t="inlineStr">
        <is>
          <t>龍山文化大鎮（實價115/01）</t>
        </is>
      </c>
      <c r="B50" t="n">
        <v>69.09999999999999</v>
      </c>
      <c r="C50" t="n">
        <v>24.8</v>
      </c>
      <c r="D50" t="inlineStr">
        <is>
          <t>低</t>
        </is>
      </c>
      <c r="E50" t="inlineStr">
        <is>
          <t>屋齡30.1年達危老門檻（≥30）；大型管理社區→整合極難；使用分區：查無資料；附近無關埔核心公開都更／危老核定案；復國對照案約4724m；關埔核心查無與本案重疊之「更新地區」官方公告清單</t>
        </is>
      </c>
      <c r="F50" t="inlineStr">
        <is>
          <t>大新竹輕軌紅藍線整合可行性研究 65m；埔頂一路延伸至公道五路 65m；關埔空橋系統（含Costco／迪卡儂連通等） 68m</t>
        </is>
      </c>
    </row>
    <row r="51">
      <c r="A51" t="inlineStr">
        <is>
          <t>湖濱特區大樓</t>
        </is>
      </c>
      <c r="B51" t="n">
        <v>13.5</v>
      </c>
      <c r="C51" t="n">
        <v>30.3</v>
      </c>
      <c r="D51" t="inlineStr">
        <is>
          <t>低</t>
        </is>
      </c>
      <c r="E51" t="inlineStr">
        <is>
          <t>屋齡33.0年達危老門檻（≥30）；非關埔核心；都更題材弱；使用分區：查無資料；附近無關埔核心公開都更／危老核定案；復國對照案約3608m；關埔核心查無與本案重疊之「更新地區」官方公告清單</t>
        </is>
      </c>
      <c r="F51" t="inlineStr">
        <is>
          <t>新竹大車站計畫（含鐵路立體化評估） 3479m；關埔大量新成屋／預售供給（租金稀釋風險） 4238m；慈濟路北延段 4381m</t>
        </is>
      </c>
    </row>
    <row r="52">
      <c r="A52" t="inlineStr">
        <is>
          <t>春福生活大賞</t>
        </is>
      </c>
      <c r="B52" t="n">
        <v>13.5</v>
      </c>
      <c r="C52" t="n">
        <v>15.4</v>
      </c>
      <c r="D52" t="inlineStr">
        <is>
          <t>極低</t>
        </is>
      </c>
      <c r="E52" t="inlineStr">
        <is>
          <t>屋齡29.3年未達危老；非關埔核心；都更題材弱；使用分區：查無資料；附近無關埔核心公開都更／危老核定案；復國對照案約3554m；關埔核心查無與本案重疊之「更新地區」官方公告清單</t>
        </is>
      </c>
      <c r="F52" t="inlineStr">
        <is>
          <t>新竹大車站計畫（含鐵路立體化評估） 3414m；關埔大量新成屋／預售供給（租金稀釋風險） 4105m；慈濟路北延段 4248m</t>
        </is>
      </c>
    </row>
    <row r="53">
      <c r="A53" t="inlineStr">
        <is>
          <t>金山朵夫（實價）</t>
        </is>
      </c>
      <c r="B53" t="n">
        <v>46.2</v>
      </c>
      <c r="C53" t="n">
        <v>5</v>
      </c>
      <c r="D53" t="inlineStr">
        <is>
          <t>極低</t>
        </is>
      </c>
      <c r="E53" t="inlineStr">
        <is>
          <t>屋齡7.4年輕→幾乎無都更／危老題材；關埔輕屋齡／成熟新社區→都更機率極低；使用分區：查無資料；附近無關埔核心公開都更／危老核定案；復國對照案約5842m；關埔核心查無與本案重疊之「更新地區」官方公告清單</t>
        </is>
      </c>
      <c r="F53" t="inlineStr">
        <is>
          <t>大新竹輕軌紅藍線整合可行性研究 362m；關埔大量新成屋／預售供給（租金稀釋風險） 1136m；光埔二期（關埔二期）自辦市地重劃 1186m</t>
        </is>
      </c>
    </row>
    <row r="54">
      <c r="A54" t="inlineStr">
        <is>
          <t>大塊藍山（社區均價）</t>
        </is>
      </c>
      <c r="B54" t="n">
        <v>68.7</v>
      </c>
      <c r="C54" t="n">
        <v>5</v>
      </c>
      <c r="D54" t="inlineStr">
        <is>
          <t>極低</t>
        </is>
      </c>
      <c r="E54" t="inlineStr">
        <is>
          <t>屋齡11.0年輕→幾乎無都更／危老題材；關埔輕屋齡／成熟新社區→都更機率極低；使用分區：查無資料；附近無關埔核心公開都更／危老核定案；復國對照案約4598m；關埔核心查無與本案重疊之「更新地區」官方公告清單</t>
        </is>
      </c>
      <c r="F54" t="inlineStr">
        <is>
          <t>大新竹輕軌紅藍線整合可行性研究 61m；光埔二期（關埔二期）自辦市地重劃 61m；關埔大量新成屋／預售供給（租金稀釋風險） 61m</t>
        </is>
      </c>
    </row>
    <row r="55">
      <c r="A55" t="inlineStr">
        <is>
          <t>金山街173號（實價行情）</t>
        </is>
      </c>
      <c r="B55" t="n">
        <v>43.8</v>
      </c>
      <c r="C55" t="n">
        <v>22</v>
      </c>
      <c r="D55" t="inlineStr">
        <is>
          <t>低</t>
        </is>
      </c>
      <c r="E55" t="inlineStr">
        <is>
          <t>屋齡查無資料→中性；非關埔核心；都更題材弱；使用分區：查無資料；附近無關埔核心公開都更／危老核定案；復國對照案約5993m；關埔核心查無與本案重疊之「更新地區」官方公告清單</t>
        </is>
      </c>
      <c r="F55" t="inlineStr">
        <is>
          <t>大新竹輕軌紅藍線整合可行性研究 509m；關埔大量新成屋／預售供給（租金稀釋風險） 1272m；光埔二期（關埔二期）自辦市地重劃 1327m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12" customWidth="1" min="4" max="4"/>
    <col width="10" customWidth="1" min="5" max="5"/>
    <col width="11" customWidth="1" min="6" max="6"/>
    <col width="12" customWidth="1" min="7" max="7"/>
    <col width="9" customWidth="1" min="8" max="8"/>
    <col width="12" customWidth="1" min="9" max="9"/>
    <col width="8" customWidth="1" min="10" max="10"/>
    <col width="16" customWidth="1" min="11" max="11"/>
    <col width="40" customWidth="1" min="12" max="12"/>
    <col width="14" customWidth="1" min="13" max="13"/>
    <col width="45" customWidth="1" min="14" max="14"/>
  </cols>
  <sheetData>
    <row r="1" ht="28" customHeight="1">
      <c r="A1" s="1" t="inlineStr">
        <is>
          <t>新竹市東區（金山街／關新路／關埔／金山面）買房出租評估｜物件清單</t>
        </is>
      </c>
    </row>
    <row r="2" ht="32" customHeight="1">
      <c r="A2" s="2" t="inlineStr">
        <is>
          <t>資料蒐集日：2026-10-06（Asia/Taipei）｜預算上限約 NT$1,500萬｜目標：租金覆蓋房貸。價格為掛牌／實價登錄，實際成交需議價；部分欄位標「查無資料」表示公開來源未見。</t>
        </is>
      </c>
    </row>
    <row r="4" ht="22" customHeight="1">
      <c r="A4" s="3" t="inlineStr">
        <is>
          <t>編號</t>
        </is>
      </c>
      <c r="B4" s="3" t="inlineStr">
        <is>
          <t>社區／物件</t>
        </is>
      </c>
      <c r="C4" s="3" t="inlineStr">
        <is>
          <t>地址（路段）</t>
        </is>
      </c>
      <c r="D4" s="3" t="inlineStr">
        <is>
          <t>資料類型</t>
        </is>
      </c>
      <c r="E4" s="3" t="inlineStr">
        <is>
          <t>總價(萬)</t>
        </is>
      </c>
      <c r="F4" s="3" t="inlineStr">
        <is>
          <t>坪數(建坪)</t>
        </is>
      </c>
      <c r="G4" s="3" t="inlineStr">
        <is>
          <t>單價(萬/坪)</t>
        </is>
      </c>
      <c r="H4" s="3" t="inlineStr">
        <is>
          <t>屋齡(年)</t>
        </is>
      </c>
      <c r="I4" s="3" t="inlineStr">
        <is>
          <t>格局</t>
        </is>
      </c>
      <c r="J4" s="3" t="inlineStr">
        <is>
          <t>樓層</t>
        </is>
      </c>
      <c r="K4" s="3" t="inlineStr">
        <is>
          <t>車位</t>
        </is>
      </c>
      <c r="L4" s="3" t="inlineStr">
        <is>
          <t>備註</t>
        </is>
      </c>
      <c r="M4" s="3" t="inlineStr">
        <is>
          <t>來源</t>
        </is>
      </c>
      <c r="N4" s="3" t="inlineStr">
        <is>
          <t>來源URL</t>
        </is>
      </c>
    </row>
    <row r="5" ht="45" customHeight="1">
      <c r="A5" s="4" t="n">
        <v>1</v>
      </c>
      <c r="B5" s="4" t="inlineStr">
        <is>
          <t>東方新象</t>
        </is>
      </c>
      <c r="C5" s="4" t="inlineStr">
        <is>
          <t>新竹市東區光復路一段</t>
        </is>
      </c>
      <c r="D5" s="4" t="inlineStr">
        <is>
          <t>在售掛牌</t>
        </is>
      </c>
      <c r="E5" s="5" t="n">
        <v>838</v>
      </c>
      <c r="F5" s="6" t="n">
        <v>19.88</v>
      </c>
      <c r="G5" s="6" t="n">
        <v>40.14</v>
      </c>
      <c r="H5" s="4" t="n">
        <v>34.5</v>
      </c>
      <c r="I5" s="4" t="inlineStr">
        <is>
          <t>2房1廳1衛</t>
        </is>
      </c>
      <c r="J5" s="4" t="inlineStr">
        <is>
          <t>5/6</t>
        </is>
      </c>
      <c r="K5" s="4" t="inlineStr">
        <is>
          <t>查無資料</t>
        </is>
      </c>
      <c r="L5" s="4" t="inlineStr">
        <is>
          <t>議價參考798萬；近竹科大門、關東國小、金山街/關新商圈</t>
        </is>
      </c>
      <c r="M5" s="4" t="inlineStr">
        <is>
          <t>永慶／永義</t>
        </is>
      </c>
      <c r="N5" s="7" t="inlineStr">
        <is>
          <t>https://buy.yungching.com.tw/house/7486836</t>
        </is>
      </c>
    </row>
    <row r="6" ht="45" customHeight="1">
      <c r="A6" s="8" t="n">
        <v>2</v>
      </c>
      <c r="B6" s="8" t="inlineStr">
        <is>
          <t>東方新象（同社區另一戶整理美兩房）</t>
        </is>
      </c>
      <c r="C6" s="8" t="inlineStr">
        <is>
          <t>新竹市東區光復路一段</t>
        </is>
      </c>
      <c r="D6" s="8" t="inlineStr">
        <is>
          <t>在售掛牌</t>
        </is>
      </c>
      <c r="E6" s="9" t="n">
        <v>838</v>
      </c>
      <c r="F6" s="10" t="n">
        <v>19.88</v>
      </c>
      <c r="G6" s="10" t="n">
        <v>42.2</v>
      </c>
      <c r="H6" s="8" t="n">
        <v>34.5</v>
      </c>
      <c r="I6" s="8" t="inlineStr">
        <is>
          <t>2房2廳1衛</t>
        </is>
      </c>
      <c r="J6" s="8" t="inlineStr">
        <is>
          <t>5/6</t>
        </is>
      </c>
      <c r="K6" s="8" t="inlineStr">
        <is>
          <t>查無資料</t>
        </is>
      </c>
      <c r="L6" s="8" t="inlineStr">
        <is>
          <t>屋況新整理；近新莊/竹中車站、國道1號</t>
        </is>
      </c>
      <c r="M6" s="8" t="inlineStr">
        <is>
          <t>永慶列表</t>
        </is>
      </c>
      <c r="N6" s="11" t="inlineStr">
        <is>
          <t>https://buy.yungching.com.tw/list/%E6%96%B0%E7%AB%B9%E5%B8%82-%E6%9D%B1%E5%8D%80_c/-1500_price/2-2_rmp</t>
        </is>
      </c>
    </row>
    <row r="7" ht="45" customHeight="1">
      <c r="A7" s="4" t="n">
        <v>3</v>
      </c>
      <c r="B7" s="4" t="inlineStr">
        <is>
          <t>新莊街三房華廈（關新關埔雙商圈）</t>
        </is>
      </c>
      <c r="C7" s="4" t="inlineStr">
        <is>
          <t>新竹市東區新莊街</t>
        </is>
      </c>
      <c r="D7" s="4" t="inlineStr">
        <is>
          <t>在售掛牌</t>
        </is>
      </c>
      <c r="E7" s="5" t="n">
        <v>1198</v>
      </c>
      <c r="F7" s="6" t="n">
        <v>30.37</v>
      </c>
      <c r="G7" s="6" t="n">
        <v>39.45</v>
      </c>
      <c r="H7" s="4" t="n">
        <v>35.1</v>
      </c>
      <c r="I7" s="4" t="inlineStr">
        <is>
          <t>3房2廳2衛</t>
        </is>
      </c>
      <c r="J7" s="4" t="inlineStr">
        <is>
          <t>5/7</t>
        </is>
      </c>
      <c r="K7" s="4" t="inlineStr">
        <is>
          <t>社區車位另租約1,500/月</t>
        </is>
      </c>
      <c r="L7" s="4" t="inlineStr">
        <is>
          <t>衛浴已整理；關埔國小/光武國中學區</t>
        </is>
      </c>
      <c r="M7" s="4" t="inlineStr">
        <is>
          <t>永慶</t>
        </is>
      </c>
      <c r="N7" s="7" t="inlineStr">
        <is>
          <t>https://buy.yungching.com.tw/list/%E6%96%B0%E7%AB%B9%E5%B8%82-%E6%9D%B1%E5%8D%80_c/1000-1500_price</t>
        </is>
      </c>
    </row>
    <row r="8" ht="45" customHeight="1">
      <c r="A8" s="8" t="n">
        <v>4</v>
      </c>
      <c r="B8" s="8" t="inlineStr">
        <is>
          <t>哈佛世家</t>
        </is>
      </c>
      <c r="C8" s="8" t="inlineStr">
        <is>
          <t>新竹市東區關東路</t>
        </is>
      </c>
      <c r="D8" s="8" t="inlineStr">
        <is>
          <t>在售掛牌</t>
        </is>
      </c>
      <c r="E8" s="9" t="n">
        <v>1438</v>
      </c>
      <c r="F8" s="10" t="n">
        <v>37.28</v>
      </c>
      <c r="G8" s="10" t="n">
        <v>38.57</v>
      </c>
      <c r="H8" s="8" t="n">
        <v>30.7</v>
      </c>
      <c r="I8" s="8" t="inlineStr">
        <is>
          <t>3房2廳2衛</t>
        </is>
      </c>
      <c r="J8" s="8" t="inlineStr">
        <is>
          <t>2/16</t>
        </is>
      </c>
      <c r="K8" s="8" t="inlineStr">
        <is>
          <t>查無資料（列表未明列）</t>
        </is>
      </c>
      <c r="L8" s="8" t="inlineStr">
        <is>
          <t>近竹科門口、關東市場、關新商圈；24H管理；議價參考約1,350萬</t>
        </is>
      </c>
      <c r="M8" s="8" t="inlineStr">
        <is>
          <t>永慶</t>
        </is>
      </c>
      <c r="N8" s="11" t="inlineStr">
        <is>
          <t>https://buy.yungching.com.tw/list/%E6%96%B0%E7%AB%B9%E5%B8%82-%E6%9D%B1%E5%8D%80_c/1000-1500_price</t>
        </is>
      </c>
    </row>
    <row r="9" ht="45" customHeight="1">
      <c r="A9" s="4" t="n">
        <v>5</v>
      </c>
      <c r="B9" s="4" t="inlineStr">
        <is>
          <t>昌益月影（邊間套房+平車）</t>
        </is>
      </c>
      <c r="C9" s="4" t="inlineStr">
        <is>
          <t>新竹市東區關新路</t>
        </is>
      </c>
      <c r="D9" s="4" t="inlineStr">
        <is>
          <t>在售掛牌</t>
        </is>
      </c>
      <c r="E9" s="5" t="n">
        <v>950</v>
      </c>
      <c r="F9" s="6" t="n">
        <v>20.5</v>
      </c>
      <c r="G9" s="6" t="n">
        <v>46.34</v>
      </c>
      <c r="H9" s="4" t="n">
        <v>18.1</v>
      </c>
      <c r="I9" s="4" t="inlineStr">
        <is>
          <t>1房1廳1衛</t>
        </is>
      </c>
      <c r="J9" s="4" t="inlineStr">
        <is>
          <t>3/13</t>
        </is>
      </c>
      <c r="K9" s="4" t="inlineStr">
        <is>
          <t>坡道平面車位</t>
        </is>
      </c>
      <c r="L9" s="4" t="inlineStr">
        <is>
          <t>關新商圈核心小坪數社區；衛浴有窗有陽台</t>
        </is>
      </c>
      <c r="M9" s="4" t="inlineStr">
        <is>
          <t>有巢氏／永慶列表</t>
        </is>
      </c>
      <c r="N9" s="7" t="inlineStr">
        <is>
          <t>https://buy.yungching.com.tw/list/%E6%96%B0%E7%AB%B9%E5%B8%82-%E6%9D%B1%E5%8D%80_c/600-1200_price</t>
        </is>
      </c>
    </row>
    <row r="10" ht="45" customHeight="1">
      <c r="A10" s="8" t="n">
        <v>6</v>
      </c>
      <c r="B10" s="8" t="inlineStr">
        <is>
          <t>春福聯合國（恩典大2房掛牌）</t>
        </is>
      </c>
      <c r="C10" s="8" t="inlineStr">
        <is>
          <t>新竹市東區光復路一段476巷</t>
        </is>
      </c>
      <c r="D10" s="8" t="inlineStr">
        <is>
          <t>在售掛牌</t>
        </is>
      </c>
      <c r="E10" s="9" t="n">
        <v>1388</v>
      </c>
      <c r="F10" s="10" t="n">
        <v>24.31</v>
      </c>
      <c r="G10" s="10" t="n">
        <v>57.1</v>
      </c>
      <c r="H10" s="8" t="n">
        <v>31</v>
      </c>
      <c r="I10" s="8" t="inlineStr">
        <is>
          <t>2房2廳1衛</t>
        </is>
      </c>
      <c r="J10" s="8" t="inlineStr">
        <is>
          <t>2/13</t>
        </is>
      </c>
      <c r="K10" s="8" t="inlineStr">
        <is>
          <t>查無資料</t>
        </is>
      </c>
      <c r="L10" s="8" t="inlineStr">
        <is>
          <t>光武國中/關埔國小旁；社區行情2房約1,000萬、單價約4X萬</t>
        </is>
      </c>
      <c r="M10" s="8" t="inlineStr">
        <is>
          <t>好房HouseFun</t>
        </is>
      </c>
      <c r="N10" s="11" t="inlineStr">
        <is>
          <t>https://buy.housefun.com.tw/community/%E6%96%B0%E7%AB%B9%E5%B8%82-%E6%9D%B1%E5%8D%80_c/%E6%98%A5%E7%A6%8F%E8%81%AF%E5%90%88%E5%9C%8B_community/%E4%BD%8F%E5%AE%85_use/2-3_room</t>
        </is>
      </c>
    </row>
    <row r="11" ht="45" customHeight="1">
      <c r="A11" s="4" t="n">
        <v>7</v>
      </c>
      <c r="B11" s="4" t="inlineStr">
        <is>
          <t>春福聯合國（社區行情／實價參考）</t>
        </is>
      </c>
      <c r="C11" s="4" t="inlineStr">
        <is>
          <t>新竹市東區光復路一段476巷</t>
        </is>
      </c>
      <c r="D11" s="4" t="inlineStr">
        <is>
          <t>行情／實價整理</t>
        </is>
      </c>
      <c r="E11" s="5" t="n">
        <v>1000</v>
      </c>
      <c r="F11" s="6" t="n">
        <v>25</v>
      </c>
      <c r="G11" s="6" t="n">
        <v>40</v>
      </c>
      <c r="H11" s="4" t="n">
        <v>31</v>
      </c>
      <c r="I11" s="4" t="inlineStr">
        <is>
          <t>2房（典型）</t>
        </is>
      </c>
      <c r="J11" s="4" t="inlineStr">
        <is>
          <t>查無資料</t>
        </is>
      </c>
      <c r="K11" s="4" t="inlineStr">
        <is>
          <t>平面或機械（視戶）</t>
        </is>
      </c>
      <c r="L11" s="4" t="inlineStr">
        <is>
          <t>仲介整理：2025年社區2房成交約1,000萬、3/4房約1,700萬；樂居一年均價約39.12萬/坪</t>
        </is>
      </c>
      <c r="M11" s="4" t="inlineStr">
        <is>
          <t>小哲團隊／樂居</t>
        </is>
      </c>
      <c r="N11" s="7" t="inlineStr">
        <is>
          <t>https://housezong.com/house-introduction-34</t>
        </is>
      </c>
    </row>
    <row r="12" ht="45" customHeight="1">
      <c r="A12" s="8" t="n">
        <v>8</v>
      </c>
      <c r="B12" s="8" t="inlineStr">
        <is>
          <t>龍山文化大鎮（2房+平車在售區間）</t>
        </is>
      </c>
      <c r="C12" s="8" t="inlineStr">
        <is>
          <t>新竹市東區埔頂路</t>
        </is>
      </c>
      <c r="D12" s="8" t="inlineStr">
        <is>
          <t>在售掛牌區間</t>
        </is>
      </c>
      <c r="E12" s="9" t="n">
        <v>1250</v>
      </c>
      <c r="F12" s="10" t="n">
        <v>26.33</v>
      </c>
      <c r="G12" s="10" t="n">
        <v>47.47</v>
      </c>
      <c r="H12" s="8" t="n">
        <v>30.8</v>
      </c>
      <c r="I12" s="8" t="inlineStr">
        <is>
          <t>2房2廳1衛</t>
        </is>
      </c>
      <c r="J12" s="8" t="inlineStr">
        <is>
          <t>1/7</t>
        </is>
      </c>
      <c r="K12" s="8" t="inlineStr">
        <is>
          <t>坡道平面車位</t>
        </is>
      </c>
      <c r="L12" s="8" t="inlineStr">
        <is>
          <t>591在售2房約1,198～1,250萬；近竹科大門／好市多</t>
        </is>
      </c>
      <c r="M12" s="8" t="inlineStr">
        <is>
          <t>591／永慶列表</t>
        </is>
      </c>
      <c r="N12" s="11" t="inlineStr">
        <is>
          <t>https://market.591.com.tw/31306</t>
        </is>
      </c>
    </row>
    <row r="13" ht="45" customHeight="1">
      <c r="A13" s="4" t="n">
        <v>9</v>
      </c>
      <c r="B13" s="4" t="inlineStr">
        <is>
          <t>龍山文化大鎮（實價登錄 115/01）</t>
        </is>
      </c>
      <c r="C13" s="4" t="inlineStr">
        <is>
          <t>埔頂路125號3樓</t>
        </is>
      </c>
      <c r="D13" s="4" t="inlineStr">
        <is>
          <t>實價登錄</t>
        </is>
      </c>
      <c r="E13" s="5" t="n">
        <v>1208</v>
      </c>
      <c r="F13" s="6" t="n">
        <v>30.66</v>
      </c>
      <c r="G13" s="6" t="n">
        <v>39.4</v>
      </c>
      <c r="H13" s="4" t="n">
        <v>30.1</v>
      </c>
      <c r="I13" s="4" t="inlineStr">
        <is>
          <t>2房</t>
        </is>
      </c>
      <c r="J13" s="4" t="inlineStr">
        <is>
          <t>3/7</t>
        </is>
      </c>
      <c r="K13" s="4" t="inlineStr">
        <is>
          <t>無車位（該筆）</t>
        </is>
      </c>
      <c r="L13" s="4" t="inlineStr">
        <is>
          <t>內政部實價（經5168彙整）；一年均價約39.4萬/坪</t>
        </is>
      </c>
      <c r="M13" s="4" t="inlineStr">
        <is>
          <t>5168實價／樂居</t>
        </is>
      </c>
      <c r="N13" s="7" t="inlineStr">
        <is>
          <t>https://community.houseprice.tw/building/11008</t>
        </is>
      </c>
    </row>
    <row r="14" ht="45" customHeight="1">
      <c r="A14" s="8" t="n">
        <v>10</v>
      </c>
      <c r="B14" s="8" t="inlineStr">
        <is>
          <t>湖濱特區大樓</t>
        </is>
      </c>
      <c r="C14" s="8" t="inlineStr">
        <is>
          <t>新竹市東區明湖路</t>
        </is>
      </c>
      <c r="D14" s="8" t="inlineStr">
        <is>
          <t>在售掛牌</t>
        </is>
      </c>
      <c r="E14" s="9" t="n">
        <v>1238</v>
      </c>
      <c r="F14" s="10" t="n">
        <v>41.24</v>
      </c>
      <c r="G14" s="10" t="n">
        <v>30.02</v>
      </c>
      <c r="H14" s="8" t="n">
        <v>33</v>
      </c>
      <c r="I14" s="8" t="inlineStr">
        <is>
          <t>3房2廳2衛</t>
        </is>
      </c>
      <c r="J14" s="8" t="inlineStr">
        <is>
          <t>2/10</t>
        </is>
      </c>
      <c r="K14" s="8" t="inlineStr">
        <is>
          <t>坡道平面車位</t>
        </is>
      </c>
      <c r="L14" s="8" t="inlineStr">
        <is>
          <t>議價參考1,198萬；青草湖生活圈，通勤竹科尚可；電線浴廁已翻新</t>
        </is>
      </c>
      <c r="M14" s="8" t="inlineStr">
        <is>
          <t>永慶</t>
        </is>
      </c>
      <c r="N14" s="11" t="inlineStr">
        <is>
          <t>https://buy.yungching.com.tw/list/%E6%96%B0%E7%AB%B9%E5%B8%82-%E6%9D%B1%E5%8D%80_c/1000-1500_price</t>
        </is>
      </c>
    </row>
    <row r="15" ht="45" customHeight="1">
      <c r="A15" s="4" t="n">
        <v>11</v>
      </c>
      <c r="B15" s="4" t="inlineStr">
        <is>
          <t>春福生活大賞</t>
        </is>
      </c>
      <c r="C15" s="4" t="inlineStr">
        <is>
          <t>新竹市東區明湖路</t>
        </is>
      </c>
      <c r="D15" s="4" t="inlineStr">
        <is>
          <t>在售掛牌</t>
        </is>
      </c>
      <c r="E15" s="5" t="n">
        <v>728</v>
      </c>
      <c r="F15" s="6" t="n">
        <v>38.74</v>
      </c>
      <c r="G15" s="6" t="n">
        <v>18.79</v>
      </c>
      <c r="H15" s="4" t="n">
        <v>29.3</v>
      </c>
      <c r="I15" s="4" t="inlineStr">
        <is>
          <t>3房2廳2衛</t>
        </is>
      </c>
      <c r="J15" s="4" t="inlineStr">
        <is>
          <t>4/5</t>
        </is>
      </c>
      <c r="K15" s="4" t="inlineStr">
        <is>
          <t>坡道平面車位B1</t>
        </is>
      </c>
      <c r="L15" s="4" t="inlineStr">
        <is>
          <t>低總價三房+平車；公寓無電梯；距離關新路核心稍遠</t>
        </is>
      </c>
      <c r="M15" s="4" t="inlineStr">
        <is>
          <t>永慶</t>
        </is>
      </c>
      <c r="N15" s="7" t="inlineStr">
        <is>
          <t>https://buy.yungching.com.tw/list/%E6%96%B0%E7%AB%B9%E5%B8%82-%E6%9D%B1%E5%8D%80_c/600-1200_price</t>
        </is>
      </c>
    </row>
    <row r="16" ht="45" customHeight="1">
      <c r="A16" s="8" t="n">
        <v>12</v>
      </c>
      <c r="B16" s="8" t="inlineStr">
        <is>
          <t>金山朵夫（實價登錄 114/04）</t>
        </is>
      </c>
      <c r="C16" s="8" t="inlineStr">
        <is>
          <t>金山七街6巷12號3樓</t>
        </is>
      </c>
      <c r="D16" s="8" t="inlineStr">
        <is>
          <t>實價登錄</t>
        </is>
      </c>
      <c r="E16" s="9" t="n">
        <v>1718</v>
      </c>
      <c r="F16" s="10" t="n">
        <v>30.85</v>
      </c>
      <c r="G16" s="10" t="n">
        <v>55.69</v>
      </c>
      <c r="H16" s="8" t="n">
        <v>7.4</v>
      </c>
      <c r="I16" s="8" t="inlineStr">
        <is>
          <t>2房2廳2衛</t>
        </is>
      </c>
      <c r="J16" s="8" t="inlineStr">
        <is>
          <t>3/8</t>
        </is>
      </c>
      <c r="K16" s="8" t="inlineStr">
        <is>
          <t>有車位（含車約60萬）</t>
        </is>
      </c>
      <c r="L16" s="8" t="inlineStr">
        <is>
          <t>【超出預算參考】近二年均價約60.5萬/坪；金山街商圈輕屋齡</t>
        </is>
      </c>
      <c r="M16" s="8" t="inlineStr">
        <is>
          <t>信義房屋社區</t>
        </is>
      </c>
      <c r="N16" s="11" t="inlineStr">
        <is>
          <t>https://www.sinyi.com.tw/communitylist/communityinfo/0024738</t>
        </is>
      </c>
    </row>
    <row r="17" ht="45" customHeight="1">
      <c r="A17" s="4" t="n">
        <v>13</v>
      </c>
      <c r="B17" s="4" t="inlineStr">
        <is>
          <t>大塊藍山（社區均價）</t>
        </is>
      </c>
      <c r="C17" s="4" t="inlineStr">
        <is>
          <t>新竹市東區埔頂路28號</t>
        </is>
      </c>
      <c r="D17" s="4" t="inlineStr">
        <is>
          <t>社區均價</t>
        </is>
      </c>
      <c r="E17" s="4" t="inlineStr">
        <is>
          <t>查無資料</t>
        </is>
      </c>
      <c r="F17" s="4" t="inlineStr">
        <is>
          <t>查無資料</t>
        </is>
      </c>
      <c r="G17" s="6" t="n">
        <v>46.6</v>
      </c>
      <c r="H17" s="4" t="n">
        <v>11</v>
      </c>
      <c r="I17" s="4" t="inlineStr">
        <is>
          <t>查無資料</t>
        </is>
      </c>
      <c r="J17" s="4" t="inlineStr">
        <is>
          <t>查無資料</t>
        </is>
      </c>
      <c r="K17" s="4" t="inlineStr">
        <is>
          <t>查無資料</t>
        </is>
      </c>
      <c r="L17" s="4" t="inlineStr">
        <is>
          <t>近2年成交均價46.6萬/坪；關埔重劃區；總價視坪數多半逾1,500萬</t>
        </is>
      </c>
      <c r="M17" s="4" t="inlineStr">
        <is>
          <t>591實價</t>
        </is>
      </c>
      <c r="N17" s="7" t="inlineStr">
        <is>
          <t>https://market.591.com.tw/37406</t>
        </is>
      </c>
    </row>
    <row r="18" ht="45" customHeight="1">
      <c r="A18" s="8" t="n">
        <v>14</v>
      </c>
      <c r="B18" s="8" t="inlineStr">
        <is>
          <t>金山街173號（實價行情）</t>
        </is>
      </c>
      <c r="C18" s="8" t="inlineStr">
        <is>
          <t>新竹市東區金山街173號</t>
        </is>
      </c>
      <c r="D18" s="8" t="inlineStr">
        <is>
          <t>實價行情</t>
        </is>
      </c>
      <c r="E18" s="8" t="inlineStr">
        <is>
          <t>查無資料</t>
        </is>
      </c>
      <c r="F18" s="8" t="inlineStr">
        <is>
          <t>查無資料</t>
        </is>
      </c>
      <c r="G18" s="10" t="n">
        <v>29.3</v>
      </c>
      <c r="H18" s="8" t="inlineStr">
        <is>
          <t>查無資料</t>
        </is>
      </c>
      <c r="I18" s="8" t="inlineStr">
        <is>
          <t>查無資料</t>
        </is>
      </c>
      <c r="J18" s="8" t="inlineStr">
        <is>
          <t>查無資料</t>
        </is>
      </c>
      <c r="K18" s="8" t="inlineStr">
        <is>
          <t>查無資料</t>
        </is>
      </c>
      <c r="L18" s="8" t="inlineStr">
        <is>
          <t>591顯示成交均價約29.3萬/坪（舊透天/中古）；更新至113年資料需再核對最新筆</t>
        </is>
      </c>
      <c r="M18" s="8" t="inlineStr">
        <is>
          <t>591實價</t>
        </is>
      </c>
      <c r="N18" s="11" t="inlineStr">
        <is>
          <t>https://market.591.com.tw/2821925</t>
        </is>
      </c>
    </row>
    <row r="20">
      <c r="A20" s="12" t="inlineStr">
        <is>
          <t>說明</t>
        </is>
      </c>
    </row>
    <row r="21" ht="60" customHeight="1">
      <c r="A21" s="13" t="inlineStr">
        <is>
          <t>1. 「在售掛牌」為仲介公開開價，實際成交通常低於開價；「實價登錄」為已成交登記價。
2. 關埔重劃區近年三房新成屋／輕屋齡社區（文心匯、潤隆、悅揚等）總價多在2,500～3,500萬，遠超1,500萬預算，故本表以屋齡約18～35年之華廈／公寓與小坪數為主。
3. 單價＝總價÷建坪（未另拆車位者含車位計算可能偏高）；標「查無資料」者為公開頁面未揭露。
4. 投資出租無法適用青安（須自住），請見「貸款試算」採一般房貸利率。</t>
        </is>
      </c>
    </row>
    <row r="22"/>
    <row r="23"/>
  </sheetData>
  <mergeCells count="3">
    <mergeCell ref="A21:N23"/>
    <mergeCell ref="A2:N2"/>
    <mergeCell ref="A1:N1"/>
  </mergeCells>
  <hyperlinks>
    <hyperlink xmlns:r="http://schemas.openxmlformats.org/officeDocument/2006/relationships" ref="N5" r:id="rId1"/>
    <hyperlink xmlns:r="http://schemas.openxmlformats.org/officeDocument/2006/relationships" ref="N6" r:id="rId2"/>
    <hyperlink xmlns:r="http://schemas.openxmlformats.org/officeDocument/2006/relationships" ref="N7" r:id="rId3"/>
    <hyperlink xmlns:r="http://schemas.openxmlformats.org/officeDocument/2006/relationships" ref="N8" r:id="rId4"/>
    <hyperlink xmlns:r="http://schemas.openxmlformats.org/officeDocument/2006/relationships" ref="N9" r:id="rId5"/>
    <hyperlink xmlns:r="http://schemas.openxmlformats.org/officeDocument/2006/relationships" ref="N10" r:id="rId6"/>
    <hyperlink xmlns:r="http://schemas.openxmlformats.org/officeDocument/2006/relationships" ref="N11" r:id="rId7"/>
    <hyperlink xmlns:r="http://schemas.openxmlformats.org/officeDocument/2006/relationships" ref="N12" r:id="rId8"/>
    <hyperlink xmlns:r="http://schemas.openxmlformats.org/officeDocument/2006/relationships" ref="N13" r:id="rId9"/>
    <hyperlink xmlns:r="http://schemas.openxmlformats.org/officeDocument/2006/relationships" ref="N14" r:id="rId10"/>
    <hyperlink xmlns:r="http://schemas.openxmlformats.org/officeDocument/2006/relationships" ref="N15" r:id="rId11"/>
    <hyperlink xmlns:r="http://schemas.openxmlformats.org/officeDocument/2006/relationships" ref="N16" r:id="rId12"/>
    <hyperlink xmlns:r="http://schemas.openxmlformats.org/officeDocument/2006/relationships" ref="N17" r:id="rId13"/>
    <hyperlink xmlns:r="http://schemas.openxmlformats.org/officeDocument/2006/relationships" ref="N18" r:id="rId14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16" customWidth="1" min="4" max="4"/>
    <col width="10" customWidth="1" min="5" max="5"/>
    <col width="12" customWidth="1" min="6" max="6"/>
    <col width="42" customWidth="1" min="7" max="7"/>
    <col width="45" customWidth="1" min="8" max="8"/>
  </cols>
  <sheetData>
    <row r="1">
      <c r="A1" s="1" t="inlineStr">
        <is>
          <t>租金行情｜金山街／關新路／關埔可比物件</t>
        </is>
      </c>
    </row>
    <row r="2">
      <c r="A2" s="2" t="inlineStr">
        <is>
          <t>目標：找相似格局月租，估算現金流。部分591物件頁面可能已下架，仍保留搜尋當下摘錄並註明。</t>
        </is>
      </c>
    </row>
    <row r="4">
      <c r="A4" s="3" t="inlineStr">
        <is>
          <t>編號</t>
        </is>
      </c>
      <c r="B4" s="3" t="inlineStr">
        <is>
          <t>物件／社區</t>
        </is>
      </c>
      <c r="C4" s="3" t="inlineStr">
        <is>
          <t>區域路段</t>
        </is>
      </c>
      <c r="D4" s="3" t="inlineStr">
        <is>
          <t>格局</t>
        </is>
      </c>
      <c r="E4" s="3" t="inlineStr">
        <is>
          <t>坪數</t>
        </is>
      </c>
      <c r="F4" s="3" t="inlineStr">
        <is>
          <t>月租(元)</t>
        </is>
      </c>
      <c r="G4" s="3" t="inlineStr">
        <is>
          <t>備註</t>
        </is>
      </c>
      <c r="H4" s="3" t="inlineStr">
        <is>
          <t>來源URL</t>
        </is>
      </c>
    </row>
    <row r="5" ht="40" customHeight="1">
      <c r="A5" s="4" t="n">
        <v>1</v>
      </c>
      <c r="B5" s="4" t="inlineStr">
        <is>
          <t>關埔區景觀戶大三房雙陽台</t>
        </is>
      </c>
      <c r="C5" s="4" t="inlineStr">
        <is>
          <t>關埔（近關埔公園／好市多）</t>
        </is>
      </c>
      <c r="D5" s="4" t="inlineStr">
        <is>
          <t>3房</t>
        </is>
      </c>
      <c r="E5" s="4" t="inlineStr">
        <is>
          <t>查無資料</t>
        </is>
      </c>
      <c r="F5" s="14" t="n">
        <v>30000</v>
      </c>
      <c r="G5" s="4" t="inlineStr">
        <is>
          <t>頂樓景觀、家電齊全、有電梯／車位；押金二個月（591搜尋摘錄，詳頁可能已下架）</t>
        </is>
      </c>
      <c r="H5" s="7" t="inlineStr">
        <is>
          <t>https://rent.591.com.tw/21773646</t>
        </is>
      </c>
    </row>
    <row r="6" ht="40" customHeight="1">
      <c r="A6" s="8" t="n">
        <v>2</v>
      </c>
      <c r="B6" s="8" t="inlineStr">
        <is>
          <t>金山街全新2房</t>
        </is>
      </c>
      <c r="C6" s="8" t="inlineStr">
        <is>
          <t>東區金山街</t>
        </is>
      </c>
      <c r="D6" s="8" t="inlineStr">
        <is>
          <t>2房1廳1衛</t>
        </is>
      </c>
      <c r="E6" s="8" t="n">
        <v>28</v>
      </c>
      <c r="F6" s="15" t="n">
        <v>20000</v>
      </c>
      <c r="G6" s="8" t="inlineStr">
        <is>
          <t>華廈；7樓案含水瓦斯（以出租條件為準）</t>
        </is>
      </c>
      <c r="H6" s="11" t="inlineStr">
        <is>
          <t>https://rent.591.com.tw/22001367</t>
        </is>
      </c>
    </row>
    <row r="7" ht="40" customHeight="1">
      <c r="A7" s="4" t="n">
        <v>3</v>
      </c>
      <c r="B7" s="4" t="inlineStr">
        <is>
          <t>東昊靜心湖 2+1房</t>
        </is>
      </c>
      <c r="C7" s="4" t="inlineStr">
        <is>
          <t>近園區／好事多／關埔</t>
        </is>
      </c>
      <c r="D7" s="4" t="inlineStr">
        <is>
          <t>2+1房（列表標3房2廳）</t>
        </is>
      </c>
      <c r="E7" s="4" t="n">
        <v>20.5</v>
      </c>
      <c r="F7" s="14" t="n">
        <v>29000</v>
      </c>
      <c r="G7" s="4" t="inlineStr">
        <is>
          <t>近光武國中／科園國小；基本家具家電；押金二個月</t>
        </is>
      </c>
      <c r="H7" s="7" t="inlineStr">
        <is>
          <t>https://rent.591.com.tw/20749296</t>
        </is>
      </c>
    </row>
    <row r="8" ht="40" customHeight="1">
      <c r="A8" s="8" t="n">
        <v>4</v>
      </c>
      <c r="B8" s="8" t="inlineStr">
        <is>
          <t>惠宇青和 綠景2房</t>
        </is>
      </c>
      <c r="C8" s="8" t="inlineStr">
        <is>
          <t>關埔（近關埔公園／好市多）</t>
        </is>
      </c>
      <c r="D8" s="8" t="inlineStr">
        <is>
          <t>2房</t>
        </is>
      </c>
      <c r="E8" s="8" t="inlineStr">
        <is>
          <t>查無資料</t>
        </is>
      </c>
      <c r="F8" s="15" t="n">
        <v>33000</v>
      </c>
      <c r="G8" s="8" t="inlineStr">
        <is>
          <t>屋主自租；高級家電；步行可達好市多／迪卡儂／新莊車站</t>
        </is>
      </c>
      <c r="H8" s="11" t="inlineStr">
        <is>
          <t>https://rent.591.com.tw/20723104</t>
        </is>
      </c>
    </row>
    <row r="9" ht="40" customHeight="1">
      <c r="A9" s="4" t="n">
        <v>5</v>
      </c>
      <c r="B9" s="4" t="inlineStr">
        <is>
          <t>東方明珠 高樓大兩房</t>
        </is>
      </c>
      <c r="C9" s="4" t="inlineStr">
        <is>
          <t>東區慈雲路</t>
        </is>
      </c>
      <c r="D9" s="4" t="inlineStr">
        <is>
          <t>2房2廳2衛</t>
        </is>
      </c>
      <c r="E9" s="4" t="inlineStr">
        <is>
          <t>查無資料</t>
        </is>
      </c>
      <c r="F9" s="14" t="n">
        <v>41000</v>
      </c>
      <c r="G9" s="4" t="inlineStr">
        <is>
          <t>含管理費；車位另計3,800；13/27樓；偏高檔裝潢</t>
        </is>
      </c>
      <c r="H9" s="7" t="inlineStr">
        <is>
          <t>https://rent.591.com.tw/22123562</t>
        </is>
      </c>
    </row>
    <row r="10" ht="40" customHeight="1">
      <c r="A10" s="8" t="n">
        <v>6</v>
      </c>
      <c r="B10" s="8" t="inlineStr">
        <is>
          <t>金山街獨立套房行情</t>
        </is>
      </c>
      <c r="C10" s="8" t="inlineStr">
        <is>
          <t>東區金山十一街一帶</t>
        </is>
      </c>
      <c r="D10" s="8" t="inlineStr">
        <is>
          <t>獨立套房</t>
        </is>
      </c>
      <c r="E10" s="8" t="n">
        <v>9</v>
      </c>
      <c r="F10" s="15" t="n">
        <v>8500</v>
      </c>
      <c r="G10" s="8" t="inlineStr">
        <is>
          <t>591列表摘錄：含管理費／可租補等條件依各案</t>
        </is>
      </c>
      <c r="H10" s="11" t="inlineStr">
        <is>
          <t>https://rent.591.com.tw/list?region=4&amp;section=371&amp;kind=2</t>
        </is>
      </c>
    </row>
    <row r="11" ht="40" customHeight="1">
      <c r="A11" s="4" t="n">
        <v>7</v>
      </c>
      <c r="B11" s="4" t="inlineStr">
        <is>
          <t>關埔區2房行情（仲介整理）</t>
        </is>
      </c>
      <c r="C11" s="4" t="inlineStr">
        <is>
          <t>關埔重劃區</t>
        </is>
      </c>
      <c r="D11" s="4" t="inlineStr">
        <is>
          <t>2房+平車</t>
        </is>
      </c>
      <c r="E11" s="4" t="inlineStr">
        <is>
          <t>典型</t>
        </is>
      </c>
      <c r="F11" s="14" t="n">
        <v>27000</v>
      </c>
      <c r="G11" s="4" t="inlineStr">
        <is>
          <t>附平面車位、基本家具、不含管理費</t>
        </is>
      </c>
      <c r="H11" s="7" t="inlineStr">
        <is>
          <t>https://housezong.com/house-introduction-26/</t>
        </is>
      </c>
    </row>
    <row r="12" ht="40" customHeight="1">
      <c r="A12" s="8" t="n">
        <v>8</v>
      </c>
      <c r="B12" s="8" t="inlineStr">
        <is>
          <t>關埔區3房行情（仲介整理）</t>
        </is>
      </c>
      <c r="C12" s="8" t="inlineStr">
        <is>
          <t>關埔重劃區</t>
        </is>
      </c>
      <c r="D12" s="8" t="inlineStr">
        <is>
          <t>3房+平車</t>
        </is>
      </c>
      <c r="E12" s="8" t="inlineStr">
        <is>
          <t>典型</t>
        </is>
      </c>
      <c r="F12" s="15" t="n">
        <v>32000</v>
      </c>
      <c r="G12" s="8" t="inlineStr">
        <is>
          <t>附平面車位、基本家具、不含管理費；4房常以3房价出租</t>
        </is>
      </c>
      <c r="H12" s="11" t="inlineStr">
        <is>
          <t>https://housezong.com/house-introduction-26/</t>
        </is>
      </c>
    </row>
    <row r="13" ht="40" customHeight="1">
      <c r="A13" s="4" t="n">
        <v>9</v>
      </c>
      <c r="B13" s="4" t="inlineStr">
        <is>
          <t>春福聯合國一帶老屋3房行情</t>
        </is>
      </c>
      <c r="C13" s="4" t="inlineStr">
        <is>
          <t>光復路一段／關埔旁</t>
        </is>
      </c>
      <c r="D13" s="4" t="inlineStr">
        <is>
          <t>3房+平車</t>
        </is>
      </c>
      <c r="E13" s="4" t="inlineStr">
        <is>
          <t>視坪數</t>
        </is>
      </c>
      <c r="F13" s="14" t="n">
        <v>24000</v>
      </c>
      <c r="G13" s="4" t="inlineStr">
        <is>
          <t>仲介整理老屋3房約2.4萬上下</t>
        </is>
      </c>
      <c r="H13" s="7" t="inlineStr">
        <is>
          <t>https://housezong.com/house-introduction-34</t>
        </is>
      </c>
    </row>
    <row r="14" ht="40" customHeight="1">
      <c r="A14" s="8" t="n">
        <v>10</v>
      </c>
      <c r="B14" s="8" t="inlineStr">
        <is>
          <t>金山街前段電梯套房</t>
        </is>
      </c>
      <c r="C14" s="8" t="inlineStr">
        <is>
          <t>金山街前段</t>
        </is>
      </c>
      <c r="D14" s="8" t="inlineStr">
        <is>
          <t>套房</t>
        </is>
      </c>
      <c r="E14" s="8" t="inlineStr">
        <is>
          <t>查無資料</t>
        </is>
      </c>
      <c r="F14" s="8" t="inlineStr">
        <is>
          <t>查無資料</t>
        </is>
      </c>
      <c r="G14" s="8" t="inlineStr">
        <is>
          <t>多間投套／電梯套房供給多，租金需逐案確認；出租需求相對強（竹科通勤）</t>
        </is>
      </c>
      <c r="H14" s="11" t="inlineStr">
        <is>
          <t>https://rent.591.com.tw/22104308</t>
        </is>
      </c>
    </row>
    <row r="16">
      <c r="A16" s="12" t="inlineStr">
        <is>
          <t>格局租金摘要（依上表可計算樣本）</t>
        </is>
      </c>
    </row>
    <row r="17">
      <c r="A17" s="3" t="inlineStr">
        <is>
          <t>格局</t>
        </is>
      </c>
      <c r="B17" s="3" t="inlineStr">
        <is>
          <t>樣本數</t>
        </is>
      </c>
      <c r="C17" s="3" t="inlineStr">
        <is>
          <t>中位數月租(元)</t>
        </is>
      </c>
      <c r="D17" s="3" t="inlineStr">
        <is>
          <t>說明</t>
        </is>
      </c>
    </row>
    <row r="18">
      <c r="A18" s="4" t="inlineStr">
        <is>
          <t>獨立套房</t>
        </is>
      </c>
      <c r="B18" s="4" t="n">
        <v>1</v>
      </c>
      <c r="C18" s="14" t="n">
        <v>8500</v>
      </c>
      <c r="D18" s="4" t="inlineStr">
        <is>
          <t>樣本少，僅供參考；金山街套房供給多、流動快</t>
        </is>
      </c>
    </row>
    <row r="19">
      <c r="A19" s="4" t="inlineStr">
        <is>
          <t>2房（含2+1）</t>
        </is>
      </c>
      <c r="B19" s="4" t="n">
        <v>5</v>
      </c>
      <c r="C19" s="14" t="n">
        <v>29000</v>
      </c>
      <c r="D19" s="4" t="inlineStr">
        <is>
          <t>樣本：2.0／2.7／2.9／3.3／4.1萬；中位數2.9萬。含車位之關埔典型約2.7萬</t>
        </is>
      </c>
    </row>
    <row r="20">
      <c r="A20" s="4" t="inlineStr">
        <is>
          <t>3房</t>
        </is>
      </c>
      <c r="B20" s="4" t="n">
        <v>3</v>
      </c>
      <c r="C20" s="14" t="n">
        <v>30000</v>
      </c>
      <c r="D20" s="4" t="inlineStr">
        <is>
          <t>樣本：2.4／3.0／3.2萬；中位數3.0萬。關埔含車典型約3.2萬</t>
        </is>
      </c>
    </row>
    <row r="21">
      <c r="A21" s="4" t="inlineStr">
        <is>
          <t>1房套房（月影類大樓）</t>
        </is>
      </c>
      <c r="B21" s="4" t="n">
        <v>0</v>
      </c>
      <c r="C21" s="4" t="inlineStr">
        <is>
          <t>查無資料</t>
        </is>
      </c>
      <c r="D21" s="4" t="inlineStr">
        <is>
          <t>公開摘錄未取得穩定月租數字，建議上591以關新路+1房篩選核對</t>
        </is>
      </c>
    </row>
    <row r="23">
      <c r="A23" s="2" t="inlineStr">
        <is>
          <t>假設用於貸款試算的「估計可收租金」預設：2房→27,000；3房→30,000；1房→12,000（保守，因套房樣本不足）。使用者可於貸款試算表覆寫。</t>
        </is>
      </c>
    </row>
  </sheetData>
  <mergeCells count="4">
    <mergeCell ref="A23:H23"/>
    <mergeCell ref="A2:H2"/>
    <mergeCell ref="A16:D16"/>
    <mergeCell ref="A1:H1"/>
  </mergeCells>
  <hyperlinks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  <hyperlink xmlns:r="http://schemas.openxmlformats.org/officeDocument/2006/relationships" ref="H12" r:id="rId8"/>
    <hyperlink xmlns:r="http://schemas.openxmlformats.org/officeDocument/2006/relationships" ref="H13" r:id="rId9"/>
    <hyperlink xmlns:r="http://schemas.openxmlformats.org/officeDocument/2006/relationships" ref="H14" r:id="rId10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pane xSplit="2" ySplit="29" topLeftCell="C3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10" customWidth="1" min="3" max="3"/>
    <col width="12" customWidth="1" min="4" max="4"/>
    <col width="12" customWidth="1" min="5" max="5"/>
    <col width="11" customWidth="1" min="6" max="6"/>
    <col width="11" customWidth="1" min="7" max="7"/>
    <col width="12" customWidth="1" min="8" max="8"/>
    <col width="10" customWidth="1" min="9" max="9"/>
    <col width="12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  <col width="12" customWidth="1" min="16" max="16"/>
    <col width="10" customWidth="1" min="17" max="17"/>
    <col width="8" customWidth="1" min="18" max="18"/>
  </cols>
  <sheetData>
    <row r="1">
      <c r="A1" s="1" t="inlineStr">
        <is>
          <t>貸款試算｜參數可編輯（黃色儲存格）｜公式自動重算</t>
        </is>
      </c>
    </row>
    <row r="2" ht="20" customHeight="1">
      <c r="A2" s="13" t="inlineStr">
        <is>
          <t>利率來源：央行五大銀行新承做購屋貸款平均約2.29%～2.322%（2026年中統計）；一般銀行公開方案約2.45%起。青安3.0前3年約1.775%但須自住，投資出租不合資格。引用：https://54aming.com/news/a4e3a2 、 https://www.money101.com.tw/blog/房貸利率 、財政部青安3.0公告</t>
        </is>
      </c>
    </row>
    <row r="3" ht="20" customHeight="1"/>
    <row r="5">
      <c r="A5" s="12" t="inlineStr">
        <is>
          <t>【全域假設參數】（修改後各列公式會連動）</t>
        </is>
      </c>
    </row>
    <row r="6">
      <c r="A6" s="3" t="inlineStr">
        <is>
          <t>項目</t>
        </is>
      </c>
      <c r="B6" s="3" t="inlineStr">
        <is>
          <t>數值</t>
        </is>
      </c>
      <c r="C6" s="3" t="inlineStr">
        <is>
          <t>說明</t>
        </is>
      </c>
    </row>
    <row r="7">
      <c r="A7" s="16" t="inlineStr">
        <is>
          <t>自備款成數</t>
        </is>
      </c>
      <c r="B7" s="17" t="n">
        <v>0.2</v>
      </c>
      <c r="C7" s="18" t="inlineStr">
        <is>
          <t>可改；預設20%</t>
        </is>
      </c>
    </row>
    <row r="8">
      <c r="A8" s="16" t="inlineStr">
        <is>
          <t>貸款成數</t>
        </is>
      </c>
      <c r="B8" s="17" t="n">
        <v>0.8</v>
      </c>
      <c r="C8" s="18" t="inlineStr">
        <is>
          <t>可改；預設80%</t>
        </is>
      </c>
    </row>
    <row r="9">
      <c r="A9" s="16" t="inlineStr">
        <is>
          <t>一般房貸年利率</t>
        </is>
      </c>
      <c r="B9" s="17" t="n">
        <v>0.024</v>
      </c>
      <c r="C9" s="18" t="inlineStr">
        <is>
          <t>投資適用；建議2.2%～2.6%</t>
        </is>
      </c>
    </row>
    <row r="10">
      <c r="A10" s="16" t="inlineStr">
        <is>
          <t>青安年利率（對照）</t>
        </is>
      </c>
      <c r="B10" s="17" t="n">
        <v>0.01775</v>
      </c>
      <c r="C10" s="18" t="inlineStr">
        <is>
          <t>須自住；投資不可用</t>
        </is>
      </c>
    </row>
    <row r="11">
      <c r="A11" s="16" t="inlineStr">
        <is>
          <t>年限方案A（年）</t>
        </is>
      </c>
      <c r="B11" s="19" t="n">
        <v>30</v>
      </c>
      <c r="C11" s="18" t="inlineStr"/>
    </row>
    <row r="12">
      <c r="A12" s="16" t="inlineStr">
        <is>
          <t>年限方案B（年）</t>
        </is>
      </c>
      <c r="B12" s="19" t="n">
        <v>40</v>
      </c>
      <c r="C12" s="18" t="inlineStr"/>
    </row>
    <row r="13">
      <c r="A13" s="16" t="inlineStr">
        <is>
          <t>寬限期（年）</t>
        </is>
      </c>
      <c r="B13" s="19" t="n">
        <v>0</v>
      </c>
      <c r="C13" s="18" t="inlineStr">
        <is>
          <t>寬限期間僅繳息；可改3或5</t>
        </is>
      </c>
    </row>
    <row r="14">
      <c r="A14" s="16" t="inlineStr">
        <is>
          <t>空置率</t>
        </is>
      </c>
      <c r="B14" s="17" t="n">
        <v>0.08</v>
      </c>
      <c r="C14" s="18" t="inlineStr">
        <is>
          <t>約每年1個月</t>
        </is>
      </c>
    </row>
    <row r="15">
      <c r="A15" s="16" t="inlineStr">
        <is>
          <t>管理費／租金比</t>
        </is>
      </c>
      <c r="B15" s="17" t="n">
        <v>0.08</v>
      </c>
      <c r="C15" s="18" t="inlineStr">
        <is>
          <t>無明細時用比例估</t>
        </is>
      </c>
    </row>
    <row r="16">
      <c r="A16" s="16" t="inlineStr">
        <is>
          <t>稅費月估（元）</t>
        </is>
      </c>
      <c r="B16" s="19" t="n">
        <v>1500</v>
      </c>
      <c r="C16" s="18" t="inlineStr">
        <is>
          <t>房屋稅+地價稅粗估</t>
        </is>
      </c>
    </row>
    <row r="17">
      <c r="A17" s="16" t="inlineStr">
        <is>
          <t>其他月成本（元）</t>
        </is>
      </c>
      <c r="B17" s="19" t="n">
        <v>500</v>
      </c>
      <c r="C17" s="18" t="inlineStr">
        <is>
          <t>保險／小修</t>
        </is>
      </c>
    </row>
    <row r="19">
      <c r="A19" s="12" t="inlineStr">
        <is>
          <t>【基準情境快覽】總價1,500萬、貸款80%=1,200萬、利率2.4%</t>
        </is>
      </c>
    </row>
    <row r="20">
      <c r="A20" s="3" t="inlineStr">
        <is>
          <t>項目</t>
        </is>
      </c>
      <c r="B20" s="3" t="inlineStr">
        <is>
          <t>金額／結果</t>
        </is>
      </c>
    </row>
    <row r="21">
      <c r="A21" s="16" t="inlineStr">
        <is>
          <t>基準總價（萬）</t>
        </is>
      </c>
      <c r="B21" s="20" t="n">
        <v>1500</v>
      </c>
    </row>
    <row r="22">
      <c r="A22" s="16" t="inlineStr">
        <is>
          <t>貸款金額（元）</t>
        </is>
      </c>
      <c r="B22" s="21">
        <f>B21*10000*$B$8</f>
        <v/>
      </c>
    </row>
    <row r="23">
      <c r="A23" s="16" t="inlineStr">
        <is>
          <t>月付（30年本息攤還）</t>
        </is>
      </c>
      <c r="B23" s="21">
        <f>IF($B$13&gt;0,B22*$B$9/12,PMT($B$9/12,$B$11*12,-B22))</f>
        <v/>
      </c>
    </row>
    <row r="24">
      <c r="A24" s="16" t="inlineStr">
        <is>
          <t>月付（40年本息攤還）</t>
        </is>
      </c>
      <c r="B24" s="21">
        <f>IF($B$13&gt;0,B22*$B$9/12,PMT($B$9/12,$B$12*12,-B22))</f>
        <v/>
      </c>
    </row>
    <row r="25">
      <c r="A25" s="16" t="inlineStr">
        <is>
          <t>寬限期月付（僅利息）</t>
        </is>
      </c>
      <c r="B25" s="21">
        <f>B22*$B$9/12</f>
        <v/>
      </c>
    </row>
    <row r="26">
      <c r="A26" s="2" t="inlineStr">
        <is>
          <t>說明：寬限期&gt;0時上方月付改顯示「僅利息」；寬限結束後需以剩餘本金重算PMT（本表簡化，未自動切換後期月付）。</t>
        </is>
      </c>
    </row>
    <row r="28">
      <c r="A28" s="12" t="inlineStr">
        <is>
          <t>【各物件貸款與租金覆蓋試算】黃色欄可改總價／估計租金／管理費</t>
        </is>
      </c>
    </row>
    <row r="29">
      <c r="A29" s="3" t="inlineStr">
        <is>
          <t>編號</t>
        </is>
      </c>
      <c r="B29" s="3" t="inlineStr">
        <is>
          <t>社區</t>
        </is>
      </c>
      <c r="C29" s="3" t="inlineStr">
        <is>
          <t>總價(萬)</t>
        </is>
      </c>
      <c r="D29" s="3" t="inlineStr">
        <is>
          <t>自備款(元)</t>
        </is>
      </c>
      <c r="E29" s="3" t="inlineStr">
        <is>
          <t>貸款額(元)</t>
        </is>
      </c>
      <c r="F29" s="3" t="inlineStr">
        <is>
          <t>月付30年</t>
        </is>
      </c>
      <c r="G29" s="3" t="inlineStr">
        <is>
          <t>月付40年</t>
        </is>
      </c>
      <c r="H29" s="3" t="inlineStr">
        <is>
          <t>寬限月付(僅息)</t>
        </is>
      </c>
      <c r="I29" s="3" t="inlineStr">
        <is>
          <t>估計月租</t>
        </is>
      </c>
      <c r="J29" s="3" t="inlineStr">
        <is>
          <t>有效租金(扣空置)</t>
        </is>
      </c>
      <c r="K29" s="3" t="inlineStr">
        <is>
          <t>管理費月估</t>
        </is>
      </c>
      <c r="L29" s="3" t="inlineStr">
        <is>
          <t>稅費+其他</t>
        </is>
      </c>
      <c r="M29" s="3" t="inlineStr">
        <is>
          <t>淨現金流30年</t>
        </is>
      </c>
      <c r="N29" s="3" t="inlineStr">
        <is>
          <t>淨現金流40年</t>
        </is>
      </c>
      <c r="O29" s="3" t="inlineStr">
        <is>
          <t>租金覆蓋率30年</t>
        </is>
      </c>
      <c r="P29" s="3" t="inlineStr">
        <is>
          <t>租金覆蓋率40年</t>
        </is>
      </c>
      <c r="Q29" s="3" t="inlineStr">
        <is>
          <t>格局假設</t>
        </is>
      </c>
      <c r="R29" s="3" t="inlineStr">
        <is>
          <t>來源編號</t>
        </is>
      </c>
    </row>
    <row r="30" ht="22" customHeight="1">
      <c r="A30" s="4" t="n">
        <v>1</v>
      </c>
      <c r="B30" s="4" t="inlineStr">
        <is>
          <t>東方新象2房</t>
        </is>
      </c>
      <c r="C30" s="22" t="n">
        <v>838</v>
      </c>
      <c r="D30" s="14">
        <f>C30*10000*$B$7</f>
        <v/>
      </c>
      <c r="E30" s="14">
        <f>C30*10000*$B$8</f>
        <v/>
      </c>
      <c r="F30" s="14">
        <f>IF($B$13&gt;0,E30*$B$9/12,PMT($B$9/12,$B$11*12,-E30))</f>
        <v/>
      </c>
      <c r="G30" s="14">
        <f>IF($B$13&gt;0,E30*$B$9/12,PMT($B$9/12,$B$12*12,-E30))</f>
        <v/>
      </c>
      <c r="H30" s="14">
        <f>E30*$B$9/12</f>
        <v/>
      </c>
      <c r="I30" s="23" t="n">
        <v>25000</v>
      </c>
      <c r="J30" s="14">
        <f>I30*(1-$B$14)</f>
        <v/>
      </c>
      <c r="K30" s="23">
        <f>I30*$B$15</f>
        <v/>
      </c>
      <c r="L30" s="14">
        <f>$B$16+$B$17</f>
        <v/>
      </c>
      <c r="M30" s="14">
        <f>J30-F30-K30-L30</f>
        <v/>
      </c>
      <c r="N30" s="14">
        <f>J30-G30-K30-L30</f>
        <v/>
      </c>
      <c r="O30" s="24">
        <f>IF((F30+K30+L30)=0,0,J30/(F30+K30+L30))</f>
        <v/>
      </c>
      <c r="P30" s="24">
        <f>IF((G30+K30+L30)=0,0,J30/(G30+K30+L30))</f>
        <v/>
      </c>
      <c r="Q30" s="4" t="inlineStr">
        <is>
          <t>2房</t>
        </is>
      </c>
      <c r="R30" s="4" t="n">
        <v>1</v>
      </c>
    </row>
    <row r="31" ht="22" customHeight="1">
      <c r="A31" s="4" t="n">
        <v>2</v>
      </c>
      <c r="B31" s="4" t="inlineStr">
        <is>
          <t>東方新象2房(整理)</t>
        </is>
      </c>
      <c r="C31" s="22" t="n">
        <v>838</v>
      </c>
      <c r="D31" s="14">
        <f>C31*10000*$B$7</f>
        <v/>
      </c>
      <c r="E31" s="14">
        <f>C31*10000*$B$8</f>
        <v/>
      </c>
      <c r="F31" s="14">
        <f>IF($B$13&gt;0,E31*$B$9/12,PMT($B$9/12,$B$11*12,-E31))</f>
        <v/>
      </c>
      <c r="G31" s="14">
        <f>IF($B$13&gt;0,E31*$B$9/12,PMT($B$9/12,$B$12*12,-E31))</f>
        <v/>
      </c>
      <c r="H31" s="14">
        <f>E31*$B$9/12</f>
        <v/>
      </c>
      <c r="I31" s="23" t="n">
        <v>25000</v>
      </c>
      <c r="J31" s="14">
        <f>I31*(1-$B$14)</f>
        <v/>
      </c>
      <c r="K31" s="23">
        <f>I31*$B$15</f>
        <v/>
      </c>
      <c r="L31" s="14">
        <f>$B$16+$B$17</f>
        <v/>
      </c>
      <c r="M31" s="14">
        <f>J31-F31-K31-L31</f>
        <v/>
      </c>
      <c r="N31" s="14">
        <f>J31-G31-K31-L31</f>
        <v/>
      </c>
      <c r="O31" s="24">
        <f>IF((F31+K31+L31)=0,0,J31/(F31+K31+L31))</f>
        <v/>
      </c>
      <c r="P31" s="24">
        <f>IF((G31+K31+L31)=0,0,J31/(G31+K31+L31))</f>
        <v/>
      </c>
      <c r="Q31" s="4" t="inlineStr">
        <is>
          <t>2房</t>
        </is>
      </c>
      <c r="R31" s="4" t="n">
        <v>2</v>
      </c>
    </row>
    <row r="32" ht="22" customHeight="1">
      <c r="A32" s="4" t="n">
        <v>3</v>
      </c>
      <c r="B32" s="4" t="inlineStr">
        <is>
          <t>新莊街三房華廈</t>
        </is>
      </c>
      <c r="C32" s="22" t="n">
        <v>1198</v>
      </c>
      <c r="D32" s="14">
        <f>C32*10000*$B$7</f>
        <v/>
      </c>
      <c r="E32" s="14">
        <f>C32*10000*$B$8</f>
        <v/>
      </c>
      <c r="F32" s="14">
        <f>IF($B$13&gt;0,E32*$B$9/12,PMT($B$9/12,$B$11*12,-E32))</f>
        <v/>
      </c>
      <c r="G32" s="14">
        <f>IF($B$13&gt;0,E32*$B$9/12,PMT($B$9/12,$B$12*12,-E32))</f>
        <v/>
      </c>
      <c r="H32" s="14">
        <f>E32*$B$9/12</f>
        <v/>
      </c>
      <c r="I32" s="23" t="n">
        <v>24000</v>
      </c>
      <c r="J32" s="14">
        <f>I32*(1-$B$14)</f>
        <v/>
      </c>
      <c r="K32" s="23">
        <f>I32*$B$15</f>
        <v/>
      </c>
      <c r="L32" s="14">
        <f>$B$16+$B$17</f>
        <v/>
      </c>
      <c r="M32" s="14">
        <f>J32-F32-K32-L32</f>
        <v/>
      </c>
      <c r="N32" s="14">
        <f>J32-G32-K32-L32</f>
        <v/>
      </c>
      <c r="O32" s="24">
        <f>IF((F32+K32+L32)=0,0,J32/(F32+K32+L32))</f>
        <v/>
      </c>
      <c r="P32" s="24">
        <f>IF((G32+K32+L32)=0,0,J32/(G32+K32+L32))</f>
        <v/>
      </c>
      <c r="Q32" s="4" t="inlineStr">
        <is>
          <t>3房</t>
        </is>
      </c>
      <c r="R32" s="4" t="n">
        <v>3</v>
      </c>
    </row>
    <row r="33" ht="22" customHeight="1">
      <c r="A33" s="4" t="n">
        <v>4</v>
      </c>
      <c r="B33" s="4" t="inlineStr">
        <is>
          <t>哈佛世家3房</t>
        </is>
      </c>
      <c r="C33" s="22" t="n">
        <v>1438</v>
      </c>
      <c r="D33" s="14">
        <f>C33*10000*$B$7</f>
        <v/>
      </c>
      <c r="E33" s="14">
        <f>C33*10000*$B$8</f>
        <v/>
      </c>
      <c r="F33" s="14">
        <f>IF($B$13&gt;0,E33*$B$9/12,PMT($B$9/12,$B$11*12,-E33))</f>
        <v/>
      </c>
      <c r="G33" s="14">
        <f>IF($B$13&gt;0,E33*$B$9/12,PMT($B$9/12,$B$12*12,-E33))</f>
        <v/>
      </c>
      <c r="H33" s="14">
        <f>E33*$B$9/12</f>
        <v/>
      </c>
      <c r="I33" s="23" t="n">
        <v>30000</v>
      </c>
      <c r="J33" s="14">
        <f>I33*(1-$B$14)</f>
        <v/>
      </c>
      <c r="K33" s="23">
        <f>I33*$B$15</f>
        <v/>
      </c>
      <c r="L33" s="14">
        <f>$B$16+$B$17</f>
        <v/>
      </c>
      <c r="M33" s="14">
        <f>J33-F33-K33-L33</f>
        <v/>
      </c>
      <c r="N33" s="14">
        <f>J33-G33-K33-L33</f>
        <v/>
      </c>
      <c r="O33" s="24">
        <f>IF((F33+K33+L33)=0,0,J33/(F33+K33+L33))</f>
        <v/>
      </c>
      <c r="P33" s="24">
        <f>IF((G33+K33+L33)=0,0,J33/(G33+K33+L33))</f>
        <v/>
      </c>
      <c r="Q33" s="4" t="inlineStr">
        <is>
          <t>3房</t>
        </is>
      </c>
      <c r="R33" s="4" t="n">
        <v>4</v>
      </c>
    </row>
    <row r="34" ht="22" customHeight="1">
      <c r="A34" s="4" t="n">
        <v>5</v>
      </c>
      <c r="B34" s="4" t="inlineStr">
        <is>
          <t>昌益月影1房+車</t>
        </is>
      </c>
      <c r="C34" s="22" t="n">
        <v>950</v>
      </c>
      <c r="D34" s="14">
        <f>C34*10000*$B$7</f>
        <v/>
      </c>
      <c r="E34" s="14">
        <f>C34*10000*$B$8</f>
        <v/>
      </c>
      <c r="F34" s="14">
        <f>IF($B$13&gt;0,E34*$B$9/12,PMT($B$9/12,$B$11*12,-E34))</f>
        <v/>
      </c>
      <c r="G34" s="14">
        <f>IF($B$13&gt;0,E34*$B$9/12,PMT($B$9/12,$B$12*12,-E34))</f>
        <v/>
      </c>
      <c r="H34" s="14">
        <f>E34*$B$9/12</f>
        <v/>
      </c>
      <c r="I34" s="23" t="n">
        <v>12000</v>
      </c>
      <c r="J34" s="14">
        <f>I34*(1-$B$14)</f>
        <v/>
      </c>
      <c r="K34" s="23">
        <f>I34*$B$15</f>
        <v/>
      </c>
      <c r="L34" s="14">
        <f>$B$16+$B$17</f>
        <v/>
      </c>
      <c r="M34" s="14">
        <f>J34-F34-K34-L34</f>
        <v/>
      </c>
      <c r="N34" s="14">
        <f>J34-G34-K34-L34</f>
        <v/>
      </c>
      <c r="O34" s="24">
        <f>IF((F34+K34+L34)=0,0,J34/(F34+K34+L34))</f>
        <v/>
      </c>
      <c r="P34" s="24">
        <f>IF((G34+K34+L34)=0,0,J34/(G34+K34+L34))</f>
        <v/>
      </c>
      <c r="Q34" s="4" t="inlineStr">
        <is>
          <t>1房</t>
        </is>
      </c>
      <c r="R34" s="4" t="n">
        <v>5</v>
      </c>
    </row>
    <row r="35" ht="22" customHeight="1">
      <c r="A35" s="4" t="n">
        <v>6</v>
      </c>
      <c r="B35" s="4" t="inlineStr">
        <is>
          <t>春福聯合國2房掛牌</t>
        </is>
      </c>
      <c r="C35" s="22" t="n">
        <v>1388</v>
      </c>
      <c r="D35" s="14">
        <f>C35*10000*$B$7</f>
        <v/>
      </c>
      <c r="E35" s="14">
        <f>C35*10000*$B$8</f>
        <v/>
      </c>
      <c r="F35" s="14">
        <f>IF($B$13&gt;0,E35*$B$9/12,PMT($B$9/12,$B$11*12,-E35))</f>
        <v/>
      </c>
      <c r="G35" s="14">
        <f>IF($B$13&gt;0,E35*$B$9/12,PMT($B$9/12,$B$12*12,-E35))</f>
        <v/>
      </c>
      <c r="H35" s="14">
        <f>E35*$B$9/12</f>
        <v/>
      </c>
      <c r="I35" s="23" t="n">
        <v>27000</v>
      </c>
      <c r="J35" s="14">
        <f>I35*(1-$B$14)</f>
        <v/>
      </c>
      <c r="K35" s="23">
        <f>I35*$B$15</f>
        <v/>
      </c>
      <c r="L35" s="14">
        <f>$B$16+$B$17</f>
        <v/>
      </c>
      <c r="M35" s="14">
        <f>J35-F35-K35-L35</f>
        <v/>
      </c>
      <c r="N35" s="14">
        <f>J35-G35-K35-L35</f>
        <v/>
      </c>
      <c r="O35" s="24">
        <f>IF((F35+K35+L35)=0,0,J35/(F35+K35+L35))</f>
        <v/>
      </c>
      <c r="P35" s="24">
        <f>IF((G35+K35+L35)=0,0,J35/(G35+K35+L35))</f>
        <v/>
      </c>
      <c r="Q35" s="4" t="inlineStr">
        <is>
          <t>2房</t>
        </is>
      </c>
      <c r="R35" s="4" t="n">
        <v>6</v>
      </c>
    </row>
    <row r="36" ht="22" customHeight="1">
      <c r="A36" s="4" t="n">
        <v>7</v>
      </c>
      <c r="B36" s="4" t="inlineStr">
        <is>
          <t>春福聯合國2房行情</t>
        </is>
      </c>
      <c r="C36" s="22" t="n">
        <v>1000</v>
      </c>
      <c r="D36" s="14">
        <f>C36*10000*$B$7</f>
        <v/>
      </c>
      <c r="E36" s="14">
        <f>C36*10000*$B$8</f>
        <v/>
      </c>
      <c r="F36" s="14">
        <f>IF($B$13&gt;0,E36*$B$9/12,PMT($B$9/12,$B$11*12,-E36))</f>
        <v/>
      </c>
      <c r="G36" s="14">
        <f>IF($B$13&gt;0,E36*$B$9/12,PMT($B$9/12,$B$12*12,-E36))</f>
        <v/>
      </c>
      <c r="H36" s="14">
        <f>E36*$B$9/12</f>
        <v/>
      </c>
      <c r="I36" s="23" t="n">
        <v>27000</v>
      </c>
      <c r="J36" s="14">
        <f>I36*(1-$B$14)</f>
        <v/>
      </c>
      <c r="K36" s="23">
        <f>I36*$B$15</f>
        <v/>
      </c>
      <c r="L36" s="14">
        <f>$B$16+$B$17</f>
        <v/>
      </c>
      <c r="M36" s="14">
        <f>J36-F36-K36-L36</f>
        <v/>
      </c>
      <c r="N36" s="14">
        <f>J36-G36-K36-L36</f>
        <v/>
      </c>
      <c r="O36" s="24">
        <f>IF((F36+K36+L36)=0,0,J36/(F36+K36+L36))</f>
        <v/>
      </c>
      <c r="P36" s="24">
        <f>IF((G36+K36+L36)=0,0,J36/(G36+K36+L36))</f>
        <v/>
      </c>
      <c r="Q36" s="4" t="inlineStr">
        <is>
          <t>2房</t>
        </is>
      </c>
      <c r="R36" s="4" t="n">
        <v>7</v>
      </c>
    </row>
    <row r="37" ht="22" customHeight="1">
      <c r="A37" s="4" t="n">
        <v>8</v>
      </c>
      <c r="B37" s="4" t="inlineStr">
        <is>
          <t>龍山文化大鎮2房+車</t>
        </is>
      </c>
      <c r="C37" s="22" t="n">
        <v>1250</v>
      </c>
      <c r="D37" s="14">
        <f>C37*10000*$B$7</f>
        <v/>
      </c>
      <c r="E37" s="14">
        <f>C37*10000*$B$8</f>
        <v/>
      </c>
      <c r="F37" s="14">
        <f>IF($B$13&gt;0,E37*$B$9/12,PMT($B$9/12,$B$11*12,-E37))</f>
        <v/>
      </c>
      <c r="G37" s="14">
        <f>IF($B$13&gt;0,E37*$B$9/12,PMT($B$9/12,$B$12*12,-E37))</f>
        <v/>
      </c>
      <c r="H37" s="14">
        <f>E37*$B$9/12</f>
        <v/>
      </c>
      <c r="I37" s="23" t="n">
        <v>27000</v>
      </c>
      <c r="J37" s="14">
        <f>I37*(1-$B$14)</f>
        <v/>
      </c>
      <c r="K37" s="23">
        <f>I37*$B$15</f>
        <v/>
      </c>
      <c r="L37" s="14">
        <f>$B$16+$B$17</f>
        <v/>
      </c>
      <c r="M37" s="14">
        <f>J37-F37-K37-L37</f>
        <v/>
      </c>
      <c r="N37" s="14">
        <f>J37-G37-K37-L37</f>
        <v/>
      </c>
      <c r="O37" s="24">
        <f>IF((F37+K37+L37)=0,0,J37/(F37+K37+L37))</f>
        <v/>
      </c>
      <c r="P37" s="24">
        <f>IF((G37+K37+L37)=0,0,J37/(G37+K37+L37))</f>
        <v/>
      </c>
      <c r="Q37" s="4" t="inlineStr">
        <is>
          <t>2房</t>
        </is>
      </c>
      <c r="R37" s="4" t="n">
        <v>8</v>
      </c>
    </row>
    <row r="38" ht="22" customHeight="1">
      <c r="A38" s="4" t="n">
        <v>9</v>
      </c>
      <c r="B38" s="4" t="inlineStr">
        <is>
          <t>龍山文化大鎮實價2房</t>
        </is>
      </c>
      <c r="C38" s="22" t="n">
        <v>1208</v>
      </c>
      <c r="D38" s="14">
        <f>C38*10000*$B$7</f>
        <v/>
      </c>
      <c r="E38" s="14">
        <f>C38*10000*$B$8</f>
        <v/>
      </c>
      <c r="F38" s="14">
        <f>IF($B$13&gt;0,E38*$B$9/12,PMT($B$9/12,$B$11*12,-E38))</f>
        <v/>
      </c>
      <c r="G38" s="14">
        <f>IF($B$13&gt;0,E38*$B$9/12,PMT($B$9/12,$B$12*12,-E38))</f>
        <v/>
      </c>
      <c r="H38" s="14">
        <f>E38*$B$9/12</f>
        <v/>
      </c>
      <c r="I38" s="23" t="n">
        <v>25000</v>
      </c>
      <c r="J38" s="14">
        <f>I38*(1-$B$14)</f>
        <v/>
      </c>
      <c r="K38" s="23">
        <f>I38*$B$15</f>
        <v/>
      </c>
      <c r="L38" s="14">
        <f>$B$16+$B$17</f>
        <v/>
      </c>
      <c r="M38" s="14">
        <f>J38-F38-K38-L38</f>
        <v/>
      </c>
      <c r="N38" s="14">
        <f>J38-G38-K38-L38</f>
        <v/>
      </c>
      <c r="O38" s="24">
        <f>IF((F38+K38+L38)=0,0,J38/(F38+K38+L38))</f>
        <v/>
      </c>
      <c r="P38" s="24">
        <f>IF((G38+K38+L38)=0,0,J38/(G38+K38+L38))</f>
        <v/>
      </c>
      <c r="Q38" s="4" t="inlineStr">
        <is>
          <t>2房</t>
        </is>
      </c>
      <c r="R38" s="4" t="n">
        <v>9</v>
      </c>
    </row>
    <row r="39" ht="22" customHeight="1">
      <c r="A39" s="4" t="n">
        <v>10</v>
      </c>
      <c r="B39" s="4" t="inlineStr">
        <is>
          <t>湖濱特區3房+車</t>
        </is>
      </c>
      <c r="C39" s="22" t="n">
        <v>1238</v>
      </c>
      <c r="D39" s="14">
        <f>C39*10000*$B$7</f>
        <v/>
      </c>
      <c r="E39" s="14">
        <f>C39*10000*$B$8</f>
        <v/>
      </c>
      <c r="F39" s="14">
        <f>IF($B$13&gt;0,E39*$B$9/12,PMT($B$9/12,$B$11*12,-E39))</f>
        <v/>
      </c>
      <c r="G39" s="14">
        <f>IF($B$13&gt;0,E39*$B$9/12,PMT($B$9/12,$B$12*12,-E39))</f>
        <v/>
      </c>
      <c r="H39" s="14">
        <f>E39*$B$9/12</f>
        <v/>
      </c>
      <c r="I39" s="23" t="n">
        <v>28000</v>
      </c>
      <c r="J39" s="14">
        <f>I39*(1-$B$14)</f>
        <v/>
      </c>
      <c r="K39" s="23">
        <f>I39*$B$15</f>
        <v/>
      </c>
      <c r="L39" s="14">
        <f>$B$16+$B$17</f>
        <v/>
      </c>
      <c r="M39" s="14">
        <f>J39-F39-K39-L39</f>
        <v/>
      </c>
      <c r="N39" s="14">
        <f>J39-G39-K39-L39</f>
        <v/>
      </c>
      <c r="O39" s="24">
        <f>IF((F39+K39+L39)=0,0,J39/(F39+K39+L39))</f>
        <v/>
      </c>
      <c r="P39" s="24">
        <f>IF((G39+K39+L39)=0,0,J39/(G39+K39+L39))</f>
        <v/>
      </c>
      <c r="Q39" s="4" t="inlineStr">
        <is>
          <t>3房</t>
        </is>
      </c>
      <c r="R39" s="4" t="n">
        <v>10</v>
      </c>
    </row>
    <row r="40" ht="22" customHeight="1">
      <c r="A40" s="4" t="n">
        <v>11</v>
      </c>
      <c r="B40" s="4" t="inlineStr">
        <is>
          <t>春福生活大賞3房+車</t>
        </is>
      </c>
      <c r="C40" s="22" t="n">
        <v>728</v>
      </c>
      <c r="D40" s="14">
        <f>C40*10000*$B$7</f>
        <v/>
      </c>
      <c r="E40" s="14">
        <f>C40*10000*$B$8</f>
        <v/>
      </c>
      <c r="F40" s="14">
        <f>IF($B$13&gt;0,E40*$B$9/12,PMT($B$9/12,$B$11*12,-E40))</f>
        <v/>
      </c>
      <c r="G40" s="14">
        <f>IF($B$13&gt;0,E40*$B$9/12,PMT($B$9/12,$B$12*12,-E40))</f>
        <v/>
      </c>
      <c r="H40" s="14">
        <f>E40*$B$9/12</f>
        <v/>
      </c>
      <c r="I40" s="23" t="n">
        <v>24000</v>
      </c>
      <c r="J40" s="14">
        <f>I40*(1-$B$14)</f>
        <v/>
      </c>
      <c r="K40" s="23">
        <f>I40*$B$15</f>
        <v/>
      </c>
      <c r="L40" s="14">
        <f>$B$16+$B$17</f>
        <v/>
      </c>
      <c r="M40" s="14">
        <f>J40-F40-K40-L40</f>
        <v/>
      </c>
      <c r="N40" s="14">
        <f>J40-G40-K40-L40</f>
        <v/>
      </c>
      <c r="O40" s="24">
        <f>IF((F40+K40+L40)=0,0,J40/(F40+K40+L40))</f>
        <v/>
      </c>
      <c r="P40" s="24">
        <f>IF((G40+K40+L40)=0,0,J40/(G40+K40+L40))</f>
        <v/>
      </c>
      <c r="Q40" s="4" t="inlineStr">
        <is>
          <t>3房</t>
        </is>
      </c>
      <c r="R40" s="4" t="n">
        <v>11</v>
      </c>
    </row>
    <row r="42">
      <c r="A42" s="12" t="inlineStr">
        <is>
          <t>計算說明</t>
        </is>
      </c>
    </row>
    <row r="43" ht="70" customHeight="1">
      <c r="A43" s="2" t="inlineStr">
        <is>
          <t>1. 月付使用 Excel PMT（本息平均攤還）。寬限期欄位&gt;0時，月付改為「貸款額×年利率/12」僅繳息（簡化模型，未模擬寬限結束後月付跳升）。
2. 租金覆蓋率＝有效租金÷（月付＋管理費＋稅費其他）。≥100%顯示綠色。
3. 淨現金流＝有效租金－月付－管理費－稅費其他。未含仲介費、修繕大修、傢俱折舊、所得稅。
4. 基準1,500萬／80%／2.4%／30年 月付約4.7萬；40年約3.9萬。關埔2～3房租金約2.4～3.2萬，高總價件通常無法全額覆蓋。</t>
        </is>
      </c>
    </row>
    <row r="44"/>
    <row r="45"/>
    <row r="47">
      <c r="A47" s="12" t="inlineStr">
        <is>
          <t>青安對照（不可用於投資）</t>
        </is>
      </c>
    </row>
    <row r="48">
      <c r="A48" t="inlineStr">
        <is>
          <t>若誤用青安1.775%試算1,200萬貸30年：</t>
        </is>
      </c>
      <c r="C48" s="25">
        <f>PMT($B$10/12,$B$11*12,-1500*10000*$B$8)</f>
        <v/>
      </c>
      <c r="D48" s="2" t="inlineStr">
        <is>
          <t>←僅供對照，投資案件銀行不會核給青安</t>
        </is>
      </c>
    </row>
  </sheetData>
  <mergeCells count="7">
    <mergeCell ref="A5:D5"/>
    <mergeCell ref="A2:L3"/>
    <mergeCell ref="A19:F19"/>
    <mergeCell ref="A1:L1"/>
    <mergeCell ref="A28:R28"/>
    <mergeCell ref="A43:P45"/>
    <mergeCell ref="A26:F26"/>
  </mergeCells>
  <conditionalFormatting sqref="O30:P40">
    <cfRule type="cellIs" priority="1" operator="greaterThanOrEqual" dxfId="0">
      <formula>1</formula>
    </cfRule>
    <cfRule type="cellIs" priority="2" operator="lessThan" dxfId="1">
      <formula>1</formula>
    </cfRule>
  </conditionalFormatting>
  <conditionalFormatting sqref="M30:N40">
    <cfRule type="cellIs" priority="3" operator="greaterThanOrEqual" dxfId="2">
      <formula>0</formula>
    </cfRule>
    <cfRule type="cellIs" priority="4" operator="lessThan" dxfId="3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5" customWidth="1" min="2" max="2"/>
    <col width="18" customWidth="1" min="3" max="3"/>
    <col width="28" customWidth="1" min="4" max="4"/>
    <col width="28" customWidth="1" min="5" max="5"/>
    <col width="40" customWidth="1" min="6" max="6"/>
  </cols>
  <sheetData>
    <row r="1">
      <c r="A1" s="1" t="inlineStr">
        <is>
          <t>生活與通勤方便性｜金山街／關新路／關埔／金山面</t>
        </is>
      </c>
    </row>
    <row r="2">
      <c r="A2" s="2" t="inlineStr">
        <is>
          <t>距離為公開資料／地圖常識級約略值，實際請以Google Maps即時路況為準；標「查無資料」者未取得精確公尺數。</t>
        </is>
      </c>
    </row>
    <row r="4">
      <c r="A4" s="3" t="inlineStr">
        <is>
          <t>標的</t>
        </is>
      </c>
      <c r="B4" s="3" t="inlineStr">
        <is>
          <t>約略距離／時間</t>
        </is>
      </c>
      <c r="C4" s="3" t="inlineStr">
        <is>
          <t>交通方式</t>
        </is>
      </c>
      <c r="D4" s="3" t="inlineStr">
        <is>
          <t>對出租的影響</t>
        </is>
      </c>
      <c r="E4" s="3" t="inlineStr">
        <is>
          <t>備註</t>
        </is>
      </c>
      <c r="F4" s="3" t="inlineStr">
        <is>
          <t>來源</t>
        </is>
      </c>
    </row>
    <row r="5" ht="48" customHeight="1">
      <c r="A5" s="4" t="inlineStr">
        <is>
          <t>新竹科學園區（竹科）</t>
        </is>
      </c>
      <c r="B5" s="4" t="inlineStr">
        <is>
          <t>金山街／關新路騎車約3～10分鐘；春福聯合國／東方新象鄰近園區大門</t>
        </is>
      </c>
      <c r="C5" s="4" t="inlineStr">
        <is>
          <t>機車／汽車／步行（部分社區）</t>
        </is>
      </c>
      <c r="D5" s="4" t="inlineStr">
        <is>
          <t>極正面：竹科租客主力，空窗相對短</t>
        </is>
      </c>
      <c r="E5" s="4" t="inlineStr">
        <is>
          <t>尖峰慈雲路／園區路易塞車</t>
        </is>
      </c>
      <c r="F5" s="4" t="inlineStr">
        <is>
          <t>永慶物件文案；小哲團隊社區介紹 https://housezong.com/house-introduction-34</t>
        </is>
      </c>
    </row>
    <row r="6" ht="48" customHeight="1">
      <c r="A6" s="8" t="inlineStr">
        <is>
          <t>國道1號交流道</t>
        </is>
      </c>
      <c r="B6" s="8" t="inlineStr">
        <is>
          <t>東區關埔／光復路一帶開車約5～10分鐘（視交流道出入口）</t>
        </is>
      </c>
      <c r="C6" s="8" t="inlineStr">
        <is>
          <t>汽車</t>
        </is>
      </c>
      <c r="D6" s="8" t="inlineStr">
        <is>
          <t>正面：外出／出差便利</t>
        </is>
      </c>
      <c r="E6" s="8" t="inlineStr">
        <is>
          <t>精確公尺查無單一門牌對應，建議Maps確認</t>
        </is>
      </c>
      <c r="F6" s="8" t="inlineStr">
        <is>
          <t>區域常識；物件文案提及近國道一號</t>
        </is>
      </c>
    </row>
    <row r="7" ht="48" customHeight="1">
      <c r="A7" s="4" t="inlineStr">
        <is>
          <t>國道3號</t>
        </is>
      </c>
      <c r="B7" s="4" t="inlineStr">
        <is>
          <t>相對國1遠，多需經市區或竹北轉接</t>
        </is>
      </c>
      <c r="C7" s="4" t="inlineStr">
        <is>
          <t>汽車</t>
        </is>
      </c>
      <c r="D7" s="4" t="inlineStr">
        <is>
          <t>中性</t>
        </is>
      </c>
      <c r="E7" s="4" t="inlineStr">
        <is>
          <t>查無本區精確常用出入口分鐘數</t>
        </is>
      </c>
      <c r="F7" s="4" t="inlineStr">
        <is>
          <t>查無資料（請Maps）</t>
        </is>
      </c>
    </row>
    <row r="8" ht="48" customHeight="1">
      <c r="A8" s="8" t="inlineStr">
        <is>
          <t>新竹高鐵站</t>
        </is>
      </c>
      <c r="B8" s="8" t="inlineStr">
        <is>
          <t>車程約15～25分鐘（視路況）；直線約4公里級（金山街一帶有來源指高鐵約4km）</t>
        </is>
      </c>
      <c r="C8" s="8" t="inlineStr">
        <is>
          <t>汽車／計程車</t>
        </is>
      </c>
      <c r="D8" s="8" t="inlineStr">
        <is>
          <t>弱正面：商務客偶需</t>
        </is>
      </c>
      <c r="E8" s="8" t="inlineStr">
        <is>
          <t>https://www.support.sme.gov.tw 周邊POI提及高鐵直線約3.98km（金山八街附近）</t>
        </is>
      </c>
      <c r="F8" s="8" t="inlineStr">
        <is>
          <t>SME店家頁周邊距離；Maps請複核</t>
        </is>
      </c>
    </row>
    <row r="9" ht="48" customHeight="1">
      <c r="A9" s="4" t="inlineStr">
        <is>
          <t>新竹火車站</t>
        </is>
      </c>
      <c r="B9" s="4" t="inlineStr">
        <is>
          <t>車程約15～20分鐘；非步行圈</t>
        </is>
      </c>
      <c r="C9" s="4" t="inlineStr">
        <is>
          <t>汽車／公車</t>
        </is>
      </c>
      <c r="D9" s="4" t="inlineStr">
        <is>
          <t>中性偏弱（租客多往竹科非車站）</t>
        </is>
      </c>
      <c r="E9" s="4" t="inlineStr">
        <is>
          <t>市區商圈與本案生活圈分離</t>
        </is>
      </c>
      <c r="F9" s="4" t="inlineStr">
        <is>
          <t>區域相對位置</t>
        </is>
      </c>
    </row>
    <row r="10" ht="48" customHeight="1">
      <c r="A10" s="8" t="inlineStr">
        <is>
          <t>新莊車站（台鐵）</t>
        </is>
      </c>
      <c r="B10" s="8" t="inlineStr">
        <is>
          <t>關新路／金山街核心多在步行或短騎程；部分社區「出站約1分鐘」文案</t>
        </is>
      </c>
      <c r="C10" s="8" t="inlineStr">
        <is>
          <t>步行／機車</t>
        </is>
      </c>
      <c r="D10" s="8" t="inlineStr">
        <is>
          <t>正面：縱貫線通勤備援</t>
        </is>
      </c>
      <c r="E10" s="8" t="inlineStr">
        <is>
          <t>新莊街／關新路物件常強調</t>
        </is>
      </c>
      <c r="F10" s="8" t="inlineStr">
        <is>
          <t>物件文案；IG在地描述</t>
        </is>
      </c>
    </row>
    <row r="11" ht="48" customHeight="1">
      <c r="A11" s="4" t="inlineStr">
        <is>
          <t>竹中車站</t>
        </is>
      </c>
      <c r="B11" s="4" t="inlineStr">
        <is>
          <t>金山街一帶約0.7～1km級（591社區頁曾列竹中約770m於金山街173號）</t>
        </is>
      </c>
      <c r="C11" s="4" t="inlineStr">
        <is>
          <t>步行／機車</t>
        </is>
      </c>
      <c r="D11" s="4" t="inlineStr">
        <is>
          <t>弱正面</t>
        </is>
      </c>
      <c r="E11" s="4" t="inlineStr">
        <is>
          <t>依門牌差異大</t>
        </is>
      </c>
      <c r="F11" s="4" t="inlineStr">
        <is>
          <t>https://market.591.com.tw/2821925</t>
        </is>
      </c>
    </row>
    <row r="12" ht="48" customHeight="1">
      <c r="A12" s="8" t="inlineStr">
        <is>
          <t>超市／賣場（好市多Costco、迪卡儂）</t>
        </is>
      </c>
      <c r="B12" s="8" t="inlineStr">
        <is>
          <t>關埔慈雲路／埔頂一帶步行或短騎可達；文心匯等強調空橋／步行可到</t>
        </is>
      </c>
      <c r="C12" s="8" t="inlineStr">
        <is>
          <t>步行／機車</t>
        </is>
      </c>
      <c r="D12" s="8" t="inlineStr">
        <is>
          <t>正面：家庭租客加分</t>
        </is>
      </c>
      <c r="E12" s="8" t="inlineStr">
        <is>
          <t>週末車流可能壅塞</t>
        </is>
      </c>
      <c r="F12" s="8" t="inlineStr">
        <is>
          <t>https://housezong.com/house-introduction-26/</t>
        </is>
      </c>
    </row>
    <row r="13" ht="48" customHeight="1">
      <c r="A13" s="4" t="inlineStr">
        <is>
          <t>傳統市場／商圈</t>
        </is>
      </c>
      <c r="B13" s="4" t="inlineStr">
        <is>
          <t>關東市場、金山街飲食商圈、關新路餐飲街</t>
        </is>
      </c>
      <c r="C13" s="4" t="inlineStr">
        <is>
          <t>步行</t>
        </is>
      </c>
      <c r="D13" s="4" t="inlineStr">
        <is>
          <t>正面：外食便利→套房／雅房需求</t>
        </is>
      </c>
      <c r="E13" s="4" t="inlineStr">
        <is>
          <t>集福宮周邊夜間活動多</t>
        </is>
      </c>
      <c r="F13" s="4" t="inlineStr">
        <is>
          <t>客庄小旅行／物件文案</t>
        </is>
      </c>
    </row>
    <row r="14" ht="48" customHeight="1">
      <c r="A14" s="8" t="inlineStr">
        <is>
          <t>公車</t>
        </is>
      </c>
      <c r="B14" s="8" t="inlineStr">
        <is>
          <t>園區相關站點、關埔公園站、好市多站、金山街口站等（591頁常見）</t>
        </is>
      </c>
      <c r="C14" s="8" t="inlineStr">
        <is>
          <t>公車</t>
        </is>
      </c>
      <c r="D14" s="8" t="inlineStr">
        <is>
          <t>正面：無車租客</t>
        </is>
      </c>
      <c r="E14" s="8" t="inlineStr">
        <is>
          <t>班次請查公車動態</t>
        </is>
      </c>
      <c r="F14" s="8" t="inlineStr">
        <is>
          <t>591物件周邊POI</t>
        </is>
      </c>
    </row>
    <row r="15" ht="48" customHeight="1">
      <c r="A15" s="4" t="inlineStr">
        <is>
          <t>學區（國小／國中）</t>
        </is>
      </c>
      <c r="B15" s="4" t="inlineStr">
        <is>
          <t>關埔國小、龍山國小、關東國小、光武國中、科園國小、新科國中（視門牌學區劃分）</t>
        </is>
      </c>
      <c r="C15" s="4" t="inlineStr">
        <is>
          <t>步行為主</t>
        </is>
      </c>
      <c r="D15" s="4" t="inlineStr">
        <is>
          <t>正面：家庭租客；學區宅較保值</t>
        </is>
      </c>
      <c r="E15" s="4" t="inlineStr">
        <is>
          <t>務必向市府確認該門牌學區</t>
        </is>
      </c>
      <c r="F15" s="4" t="inlineStr">
        <is>
          <t>社區介紹／物件文案</t>
        </is>
      </c>
    </row>
    <row r="17">
      <c r="A17" s="12" t="inlineStr">
        <is>
          <t>分社區方便性速記</t>
        </is>
      </c>
    </row>
    <row r="18">
      <c r="A18" s="3" t="inlineStr">
        <is>
          <t>社區</t>
        </is>
      </c>
      <c r="B18" s="3" t="inlineStr">
        <is>
          <t>竹科通勤</t>
        </is>
      </c>
      <c r="C18" s="3" t="inlineStr">
        <is>
          <t>商圈／賣場</t>
        </is>
      </c>
      <c r="D18" s="3" t="inlineStr">
        <is>
          <t>學區</t>
        </is>
      </c>
      <c r="E18" s="3" t="inlineStr">
        <is>
          <t>總評</t>
        </is>
      </c>
    </row>
    <row r="19">
      <c r="A19" s="4" t="inlineStr">
        <is>
          <t>東方新象</t>
        </is>
      </c>
      <c r="B19" s="4" t="inlineStr">
        <is>
          <t>極佳（近園區大門）</t>
        </is>
      </c>
      <c r="C19" s="4" t="inlineStr">
        <is>
          <t>金山／關新／好市多可及</t>
        </is>
      </c>
      <c r="D19" s="4" t="inlineStr">
        <is>
          <t>關東國小／新科國中</t>
        </is>
      </c>
      <c r="E19" s="4" t="inlineStr">
        <is>
          <t>通勤優、總價低，適合收租2房</t>
        </is>
      </c>
    </row>
    <row r="20">
      <c r="A20" s="4" t="inlineStr">
        <is>
          <t>春福聯合國</t>
        </is>
      </c>
      <c r="B20" s="4" t="inlineStr">
        <is>
          <t>極佳</t>
        </is>
      </c>
      <c r="C20" s="4" t="inlineStr">
        <is>
          <t>光復路商圈成熟</t>
        </is>
      </c>
      <c r="D20" s="4" t="inlineStr">
        <is>
          <t>關埔國小／光武國中正對面級</t>
        </is>
      </c>
      <c r="E20" s="4" t="inlineStr">
        <is>
          <t>地段強、屋齡高、車位是痛點</t>
        </is>
      </c>
    </row>
    <row r="21">
      <c r="A21" s="4" t="inlineStr">
        <is>
          <t>龍山文化大鎮</t>
        </is>
      </c>
      <c r="B21" s="4" t="inlineStr">
        <is>
          <t>佳（竹科大門／好市多）</t>
        </is>
      </c>
      <c r="C21" s="4" t="inlineStr">
        <is>
          <t>好市多近</t>
        </is>
      </c>
      <c r="D21" s="4" t="inlineStr">
        <is>
          <t>龍山國小等</t>
        </is>
      </c>
      <c r="E21" s="4" t="inlineStr">
        <is>
          <t>2房+車在預算內常見選項</t>
        </is>
      </c>
    </row>
    <row r="22">
      <c r="A22" s="4" t="inlineStr">
        <is>
          <t>昌益月影</t>
        </is>
      </c>
      <c r="B22" s="4" t="inlineStr">
        <is>
          <t>佳（關新路核心）</t>
        </is>
      </c>
      <c r="C22" s="4" t="inlineStr">
        <is>
          <t>關新商圈極佳</t>
        </is>
      </c>
      <c r="D22" s="4" t="inlineStr">
        <is>
          <t>視門牌</t>
        </is>
      </c>
      <c r="E22" s="4" t="inlineStr">
        <is>
          <t>小坪數／套房，租金蓋貸較吃力</t>
        </is>
      </c>
    </row>
    <row r="23">
      <c r="A23" s="4" t="inlineStr">
        <is>
          <t>新莊街華廈</t>
        </is>
      </c>
      <c r="B23" s="4" t="inlineStr">
        <is>
          <t>佳</t>
        </is>
      </c>
      <c r="C23" s="4" t="inlineStr">
        <is>
          <t>關新關埔雙商圈</t>
        </is>
      </c>
      <c r="D23" s="4" t="inlineStr">
        <is>
          <t>關埔／光武</t>
        </is>
      </c>
      <c r="E23" s="4" t="inlineStr">
        <is>
          <t>三房低總價但屋齡高、車位另租</t>
        </is>
      </c>
    </row>
    <row r="24">
      <c r="A24" s="4" t="inlineStr">
        <is>
          <t>哈佛世家</t>
        </is>
      </c>
      <c r="B24" s="4" t="inlineStr">
        <is>
          <t>佳</t>
        </is>
      </c>
      <c r="C24" s="4" t="inlineStr">
        <is>
          <t>關東／關新</t>
        </is>
      </c>
      <c r="D24" s="4" t="inlineStr">
        <is>
          <t>關東國小</t>
        </is>
      </c>
      <c r="E24" s="4" t="inlineStr">
        <is>
          <t>三房總價偏高，覆蓋率通常不足</t>
        </is>
      </c>
    </row>
    <row r="25">
      <c r="A25" s="4" t="inlineStr">
        <is>
          <t>湖濱／春福生活大賞</t>
        </is>
      </c>
      <c r="B25" s="4" t="inlineStr">
        <is>
          <t>尚可（需騎車）</t>
        </is>
      </c>
      <c r="C25" s="4" t="inlineStr">
        <is>
          <t>明湖／青草湖圈</t>
        </is>
      </c>
      <c r="D25" s="4" t="inlineStr">
        <is>
          <t>陽光等</t>
        </is>
      </c>
      <c r="E25" s="4" t="inlineStr">
        <is>
          <t>總價低利現金流，但離關新核心較遠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18" customWidth="1" min="4" max="4"/>
    <col width="50" customWidth="1" min="5" max="5"/>
    <col width="28" customWidth="1" min="6" max="6"/>
  </cols>
  <sheetData>
    <row r="1">
      <c r="A1" s="1" t="inlineStr">
        <is>
          <t>都更／危老可能性評估</t>
        </is>
      </c>
    </row>
    <row r="2">
      <c r="A2" s="2" t="inlineStr">
        <is>
          <t>政策與新聞來源：新竹市政府都發處／危老核定新聞；關埔重劃區多數為1990年代後至近年建物，都更題材整體偏弱。</t>
        </is>
      </c>
    </row>
    <row r="4">
      <c r="A4" s="12" t="inlineStr">
        <is>
          <t>政策重點（摘要）</t>
        </is>
      </c>
    </row>
    <row r="5" ht="40" customHeight="1">
      <c r="A5" s="26" t="inlineStr">
        <is>
          <t>1. 危老重建：屋齡30年以上且符合結構安全疑慮等條件可申請；程序相對都更簡便，最高可爭取容積獎勵（依當時中央／地方規定，獎勵期程有落日條款，請查最新）。
2. 新竹市危老申請已破百案級（新聞稱核定232案、申請破250件，居非六都前段），顯示市府推動積極。
3. 公辦都更2.0：東區「復國社區」（屋齡約43年、179戶）為首件跨75%意願門檻申請案，但仍須後續90%等門檻，並非關埔／金山街核心。
4. 結論：買方若以「都更獲利」為主要報酬不切實際；租金覆蓋與地段租客需求才是本案核心。</t>
        </is>
      </c>
    </row>
    <row r="6" ht="20" customHeight="1"/>
    <row r="7" ht="20" customHeight="1"/>
    <row r="8" ht="20" customHeight="1"/>
    <row r="10">
      <c r="A10" s="12" t="inlineStr">
        <is>
          <t>政策來源URL</t>
        </is>
      </c>
    </row>
    <row r="11">
      <c r="A11" s="3" t="inlineStr">
        <is>
          <t>標題</t>
        </is>
      </c>
      <c r="B11" s="3" t="inlineStr">
        <is>
          <t>URL</t>
        </is>
      </c>
    </row>
    <row r="12">
      <c r="A12" s="16" t="inlineStr">
        <is>
          <t>竹市危老重建突破232案（住展／市府相關報導）</t>
        </is>
      </c>
      <c r="B12" s="27" t="inlineStr">
        <is>
          <t>https://www.myhousing.com.tw/n/n01/north-taiwan/hsinchu-estate/275218</t>
        </is>
      </c>
    </row>
    <row r="13">
      <c r="A13" s="16" t="inlineStr">
        <is>
          <t>復國社區公辦都更2.0首案報導</t>
        </is>
      </c>
      <c r="B13" s="27" t="inlineStr">
        <is>
          <t>https://tw.stock.yahoo.com/news/%E6%96%B0%E7%AB%B943%E5%B9%B4%E8%80%81%E7%A4%BE%E5%8D%80%E6%8B%9A%E9%83%BD%E6%9B%B4%EF%BC%81179%E6%88%B6%E8%B7%A875%E9%96%80%E6%AA%BB%E6%88%90%E3%80%8C%E5%85%AC%E8%BE%A6%E9%83%BD%E6%9B%B420%E3%80%8D%E9%A6%96%E6%A1%88-%E4%B8%8B%E4%B8%80%E9%97%9C%E8%A1%9D90-063542811.html</t>
        </is>
      </c>
    </row>
    <row r="14">
      <c r="A14" s="16" t="inlineStr">
        <is>
          <t>新竹市都發處／危老相關市政新聞入口</t>
        </is>
      </c>
      <c r="B14" s="27" t="inlineStr">
        <is>
          <t>https://urban.hccg.gov.tw/</t>
        </is>
      </c>
    </row>
    <row r="15">
      <c r="A15" s="16" t="inlineStr">
        <is>
          <t>市府老宅居住安全多元補助報導</t>
        </is>
      </c>
      <c r="B15" s="27" t="inlineStr">
        <is>
          <t>https://www.mygonews.com/news/detail?news_id=214344</t>
        </is>
      </c>
    </row>
    <row r="17">
      <c r="A17" s="12" t="inlineStr">
        <is>
          <t>分社區都更／危老評估</t>
        </is>
      </c>
    </row>
    <row r="18">
      <c r="A18" s="3" t="inlineStr">
        <is>
          <t>社區</t>
        </is>
      </c>
      <c r="B18" s="3" t="inlineStr">
        <is>
          <t>屋齡概況</t>
        </is>
      </c>
      <c r="C18" s="3" t="inlineStr">
        <is>
          <t>危老門檻(≥30年)</t>
        </is>
      </c>
      <c r="D18" s="3" t="inlineStr">
        <is>
          <t>都更可能性</t>
        </is>
      </c>
      <c r="E18" s="3" t="inlineStr">
        <is>
          <t>誠實評估</t>
        </is>
      </c>
      <c r="F18" s="3" t="inlineStr">
        <is>
          <t>來源</t>
        </is>
      </c>
    </row>
    <row r="19" ht="40" customHeight="1">
      <c r="A19" s="4" t="inlineStr">
        <is>
          <t>東方新象</t>
        </is>
      </c>
      <c r="B19" s="4" t="inlineStr">
        <is>
          <t>約34～35年</t>
        </is>
      </c>
      <c r="C19" s="4" t="inlineStr">
        <is>
          <t>是</t>
        </is>
      </c>
      <c r="D19" s="28" t="inlineStr">
        <is>
          <t>低</t>
        </is>
      </c>
      <c r="E19" s="4" t="inlineStr">
        <is>
          <t>符合屋齡但整合多戶困難；無公開都更案。租金／翻修投報為主。</t>
        </is>
      </c>
      <c r="F19" s="4" t="inlineStr">
        <is>
          <t>永慶屋齡欄</t>
        </is>
      </c>
    </row>
    <row r="20" ht="40" customHeight="1">
      <c r="A20" s="4" t="inlineStr">
        <is>
          <t>春福聯合國</t>
        </is>
      </c>
      <c r="B20" s="4" t="inlineStr">
        <is>
          <t>約30～31年（約1995完工）</t>
        </is>
      </c>
      <c r="C20" s="4" t="inlineStr">
        <is>
          <t>是／臨界</t>
        </is>
      </c>
      <c r="D20" s="4" t="inlineStr">
        <is>
          <t>低～中（理論）</t>
        </is>
      </c>
      <c r="E20" s="4" t="inlineStr">
        <is>
          <t>大型社區約600戶，整合極難；實務上不要期待都更兌現。地段價值本身已高。</t>
        </is>
      </c>
      <c r="F20" s="4" t="inlineStr">
        <is>
          <t>https://housezong.com/house-introduction-34</t>
        </is>
      </c>
    </row>
    <row r="21" ht="40" customHeight="1">
      <c r="A21" s="4" t="inlineStr">
        <is>
          <t>龍山文化大鎮</t>
        </is>
      </c>
      <c r="B21" s="4" t="inlineStr">
        <is>
          <t>約30～31年</t>
        </is>
      </c>
      <c r="C21" s="4" t="inlineStr">
        <is>
          <t>是</t>
        </is>
      </c>
      <c r="D21" s="28" t="inlineStr">
        <is>
          <t>低</t>
        </is>
      </c>
      <c r="E21" s="4" t="inlineStr">
        <is>
          <t>華廈社區，無公告都更；以自住／收租邏輯評估。</t>
        </is>
      </c>
      <c r="F21" s="4" t="inlineStr">
        <is>
          <t>樂居／591</t>
        </is>
      </c>
    </row>
    <row r="22" ht="40" customHeight="1">
      <c r="A22" s="4" t="inlineStr">
        <is>
          <t>昌益月影</t>
        </is>
      </c>
      <c r="B22" s="4" t="inlineStr">
        <is>
          <t>約18年</t>
        </is>
      </c>
      <c r="C22" s="4" t="inlineStr">
        <is>
          <t>否</t>
        </is>
      </c>
      <c r="D22" s="28" t="inlineStr">
        <is>
          <t>極低</t>
        </is>
      </c>
      <c r="E22" s="4" t="inlineStr">
        <is>
          <t>未達危老屋齡；關新路成熟社區。</t>
        </is>
      </c>
      <c r="F22" s="4" t="inlineStr">
        <is>
          <t>永慶屋齡欄</t>
        </is>
      </c>
    </row>
    <row r="23" ht="40" customHeight="1">
      <c r="A23" s="4" t="inlineStr">
        <is>
          <t>哈佛世家</t>
        </is>
      </c>
      <c r="B23" s="4" t="inlineStr">
        <is>
          <t>約30～31年</t>
        </is>
      </c>
      <c r="C23" s="4" t="inlineStr">
        <is>
          <t>是</t>
        </is>
      </c>
      <c r="D23" s="28" t="inlineStr">
        <is>
          <t>低</t>
        </is>
      </c>
      <c r="E23" s="4" t="inlineStr">
        <is>
          <t>電梯大樓／管理社區，整合成本高。</t>
        </is>
      </c>
      <c r="F23" s="4" t="inlineStr">
        <is>
          <t>永慶屋齡欄</t>
        </is>
      </c>
    </row>
    <row r="24" ht="40" customHeight="1">
      <c r="A24" s="4" t="inlineStr">
        <is>
          <t>新莊街三房華廈</t>
        </is>
      </c>
      <c r="B24" s="4" t="inlineStr">
        <is>
          <t>約35年</t>
        </is>
      </c>
      <c r="C24" s="4" t="inlineStr">
        <is>
          <t>是</t>
        </is>
      </c>
      <c r="D24" s="28" t="inlineStr">
        <is>
          <t>低</t>
        </is>
      </c>
      <c r="E24" s="4" t="inlineStr">
        <is>
          <t>小型華廈或有危老討論空間，但無公開案件；需查地籍與鄰戶意願。</t>
        </is>
      </c>
      <c r="F24" s="4" t="inlineStr">
        <is>
          <t>永慶屋齡欄</t>
        </is>
      </c>
    </row>
    <row r="25" ht="40" customHeight="1">
      <c r="A25" s="4" t="inlineStr">
        <is>
          <t>湖濱特區／春福生活大賞</t>
        </is>
      </c>
      <c r="B25" s="4" t="inlineStr">
        <is>
          <t>約29～33年</t>
        </is>
      </c>
      <c r="C25" s="4" t="inlineStr">
        <is>
          <t>部分是</t>
        </is>
      </c>
      <c r="D25" s="28" t="inlineStr">
        <is>
          <t>低</t>
        </is>
      </c>
      <c r="E25" s="4" t="inlineStr">
        <is>
          <t>非關埔核心；都更題材弱。低總價較利租金覆蓋。</t>
        </is>
      </c>
      <c r="F25" s="4" t="inlineStr">
        <is>
          <t>永慶屋齡欄</t>
        </is>
      </c>
    </row>
    <row r="26" ht="40" customHeight="1">
      <c r="A26" s="4" t="inlineStr">
        <is>
          <t>金山朵夫</t>
        </is>
      </c>
      <c r="B26" s="4" t="inlineStr">
        <is>
          <t>約7～9年</t>
        </is>
      </c>
      <c r="C26" s="4" t="inlineStr">
        <is>
          <t>否</t>
        </is>
      </c>
      <c r="D26" s="28" t="inlineStr">
        <is>
          <t>無</t>
        </is>
      </c>
      <c r="E26" s="4" t="inlineStr">
        <is>
          <t>輕屋齡，無都更議題；總價偏高。</t>
        </is>
      </c>
      <c r="F26" s="4" t="inlineStr">
        <is>
          <t>信義社區頁</t>
        </is>
      </c>
    </row>
    <row r="27" ht="40" customHeight="1">
      <c r="A27" s="4" t="inlineStr">
        <is>
          <t>大塊藍山等關埔輕屋齡</t>
        </is>
      </c>
      <c r="B27" s="4" t="inlineStr">
        <is>
          <t>約10～15年</t>
        </is>
      </c>
      <c r="C27" s="4" t="inlineStr">
        <is>
          <t>否</t>
        </is>
      </c>
      <c r="D27" s="28" t="inlineStr">
        <is>
          <t>無</t>
        </is>
      </c>
      <c r="E27" s="4" t="inlineStr">
        <is>
          <t>重劃區新屋／輕屋齡，都更機率極低。</t>
        </is>
      </c>
      <c r="F27" s="4" t="inlineStr">
        <is>
          <t>591社區頁</t>
        </is>
      </c>
    </row>
    <row r="28" ht="40" customHeight="1">
      <c r="A28" s="4" t="inlineStr">
        <is>
          <t>復國社區（對照，非本案熱區）</t>
        </is>
      </c>
      <c r="B28" s="4" t="inlineStr">
        <is>
          <t>約43年</t>
        </is>
      </c>
      <c r="C28" s="4" t="inlineStr">
        <is>
          <t>是</t>
        </is>
      </c>
      <c r="D28" s="4" t="inlineStr">
        <is>
          <t>進行中（公辦都更2.0意願階段）</t>
        </is>
      </c>
      <c r="E28" s="4" t="inlineStr">
        <is>
          <t>已跨75%受理門檻，尚未完成；距離金山／關新核心另區。</t>
        </is>
      </c>
      <c r="F28" s="4" t="inlineStr">
        <is>
          <t>市府／住展報導</t>
        </is>
      </c>
    </row>
    <row r="30">
      <c r="A30" t="inlineStr">
        <is>
          <t>更新地區／關埔</t>
        </is>
      </c>
      <c r="B30" t="inlineStr">
        <is>
          <t>本次檢索：關埔／金山街／關新路核心為市地重劃區成果，未找到與本案物件重疊之「更新地區」官方公告清單→標查無資料。公辦都更對照案為復國社區（另區）。</t>
        </is>
      </c>
    </row>
  </sheetData>
  <mergeCells count="3">
    <mergeCell ref="A2:F2"/>
    <mergeCell ref="A1:F1"/>
    <mergeCell ref="A5:F8"/>
  </mergeCells>
  <hyperlinks>
    <hyperlink xmlns:r="http://schemas.openxmlformats.org/officeDocument/2006/relationships" ref="B12" r:id="rId1"/>
    <hyperlink xmlns:r="http://schemas.openxmlformats.org/officeDocument/2006/relationships" ref="B13" r:id="rId2"/>
    <hyperlink xmlns:r="http://schemas.openxmlformats.org/officeDocument/2006/relationships" ref="B14" r:id="rId3"/>
    <hyperlink xmlns:r="http://schemas.openxmlformats.org/officeDocument/2006/relationships" ref="B15" r:id="rId4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28" customWidth="1" min="1" max="1"/>
    <col width="36" customWidth="1" min="2" max="2"/>
    <col width="28" customWidth="1" min="3" max="3"/>
    <col width="22" customWidth="1" min="4" max="4"/>
    <col width="22" customWidth="1" min="5" max="5"/>
    <col width="28" customWidth="1" min="6" max="6"/>
    <col width="40" customWidth="1" min="7" max="7"/>
  </cols>
  <sheetData>
    <row r="1">
      <c r="A1" s="1" t="inlineStr">
        <is>
          <t>嫌惡設施與正向設施｜對價格／租金影響</t>
        </is>
      </c>
    </row>
    <row r="2">
      <c r="A2" s="2" t="inlineStr">
        <is>
          <t>嫌惡設施一般認為方圓約200m內可能壓抑房價約5～15%（業界經驗談，非官方公式）。現場仍須踏勘。</t>
        </is>
      </c>
    </row>
    <row r="4">
      <c r="A4" s="12" t="inlineStr">
        <is>
          <t>區域設施盤點</t>
        </is>
      </c>
    </row>
    <row r="5">
      <c r="A5" s="3" t="inlineStr">
        <is>
          <t>類型</t>
        </is>
      </c>
      <c r="B5" s="3" t="inlineStr">
        <is>
          <t>名稱／位置</t>
        </is>
      </c>
      <c r="C5" s="3" t="inlineStr">
        <is>
          <t>與熱區關係</t>
        </is>
      </c>
      <c r="D5" s="3" t="inlineStr">
        <is>
          <t>對售價</t>
        </is>
      </c>
      <c r="E5" s="3" t="inlineStr">
        <is>
          <t>對租金</t>
        </is>
      </c>
      <c r="F5" s="3" t="inlineStr">
        <is>
          <t>需注意物件</t>
        </is>
      </c>
      <c r="G5" s="3" t="inlineStr">
        <is>
          <t>來源</t>
        </is>
      </c>
    </row>
    <row r="6" ht="55" customHeight="1">
      <c r="A6" s="28" t="inlineStr">
        <is>
          <t>廟宇（部分人視為嫌惡／部分視為信仰中心）</t>
        </is>
      </c>
      <c r="B6" s="4" t="inlineStr">
        <is>
          <t>集福宮（金山十一街11-1號）</t>
        </is>
      </c>
      <c r="C6" s="4" t="inlineStr">
        <is>
          <t>金山街商圈核心，步行圈</t>
        </is>
      </c>
      <c r="D6" s="4" t="inlineStr">
        <is>
          <t>鄰近可能小幅議價；信仰熱區亦帶人潮</t>
        </is>
      </c>
      <c r="E6" s="4" t="inlineStr">
        <is>
          <t>套房收租未必差（人潮），忌迷信客群除外</t>
        </is>
      </c>
      <c r="F6" s="4" t="inlineStr">
        <is>
          <t>金山街／金山七～十一街一帶物件</t>
        </is>
      </c>
      <c r="G6" s="4" t="inlineStr">
        <is>
          <t>https://romantichakka.com/hakkatours/TourExpert?a=1202&amp;fromlist=1&amp;id=1627</t>
        </is>
      </c>
    </row>
    <row r="7" ht="55" customHeight="1">
      <c r="A7" s="28" t="inlineStr">
        <is>
          <t>廟宇</t>
        </is>
      </c>
      <c r="B7" s="4" t="inlineStr">
        <is>
          <t>開台金山寺（金山寺路201號）</t>
        </is>
      </c>
      <c r="C7" s="4" t="inlineStr">
        <is>
          <t>金山面歷史信仰中心</t>
        </is>
      </c>
      <c r="D7" s="4" t="inlineStr">
        <is>
          <t>視距離與進出動線</t>
        </is>
      </c>
      <c r="E7" s="4" t="inlineStr">
        <is>
          <t>中性偏慎</t>
        </is>
      </c>
      <c r="F7" s="4" t="inlineStr">
        <is>
          <t>金山寺路周邊</t>
        </is>
      </c>
      <c r="G7" s="4" t="inlineStr">
        <is>
          <t>同上客庄小旅行</t>
        </is>
      </c>
    </row>
    <row r="8" ht="55" customHeight="1">
      <c r="A8" s="28" t="inlineStr">
        <is>
          <t>加油站</t>
        </is>
      </c>
      <c r="B8" s="4" t="inlineStr">
        <is>
          <t>關埔／光復／金山周邊加油站分布</t>
        </is>
      </c>
      <c r="C8" s="4" t="inlineStr">
        <is>
          <t>區域有站點，精確門牌對應請Maps</t>
        </is>
      </c>
      <c r="D8" s="4" t="inlineStr">
        <is>
          <t>200m內常見壓抑開價</t>
        </is>
      </c>
      <c r="E8" s="4" t="inlineStr">
        <is>
          <t>部分租客在意氣味／風險</t>
        </is>
      </c>
      <c r="F8" s="4" t="inlineStr">
        <is>
          <t>購屋前Maps搜「加油站」並實地看风向</t>
        </is>
      </c>
      <c r="G8" s="4" t="inlineStr">
        <is>
          <t>業界通則 https://www.houseradar.com.tw/ ；具體站名查無一次完整清單→建議Maps</t>
        </is>
      </c>
    </row>
    <row r="9" ht="55" customHeight="1">
      <c r="A9" s="28" t="inlineStr">
        <is>
          <t>高壓電塔／變電所</t>
        </is>
      </c>
      <c r="B9" s="4" t="inlineStr">
        <is>
          <t>查無本案熱區內「緊鄰電塔」之明確公開清單</t>
        </is>
      </c>
      <c r="C9" s="4" t="inlineStr">
        <is>
          <t>需逐案街景確認</t>
        </is>
      </c>
      <c r="D9" s="4" t="inlineStr">
        <is>
          <t>緊鄰通常明顯折價</t>
        </is>
      </c>
      <c r="E9" s="4" t="inlineStr">
        <is>
          <t>折價／難租風險高</t>
        </is>
      </c>
      <c r="F9" s="4" t="inlineStr">
        <is>
          <t>所有物件建議街景+現場</t>
        </is>
      </c>
      <c r="G9" s="4" t="inlineStr">
        <is>
          <t>查無資料（請Google Maps／現場）</t>
        </is>
      </c>
    </row>
    <row r="10" ht="55" customHeight="1">
      <c r="A10" s="28" t="inlineStr">
        <is>
          <t>殯葬設施</t>
        </is>
      </c>
      <c r="B10" s="4" t="inlineStr">
        <is>
          <t>新竹殯儀館不在關埔／金山街核心生活圈</t>
        </is>
      </c>
      <c r="C10" s="4" t="inlineStr">
        <is>
          <t>相對遠</t>
        </is>
      </c>
      <c r="D10" s="4" t="inlineStr">
        <is>
          <t>本熱區非主要議題</t>
        </is>
      </c>
      <c r="E10" s="4" t="inlineStr">
        <is>
          <t>影響低</t>
        </is>
      </c>
      <c r="F10" s="4" t="inlineStr">
        <is>
          <t>—</t>
        </is>
      </c>
      <c r="G10" s="4" t="inlineStr">
        <is>
          <t>區域相對位置；精確距離請Maps</t>
        </is>
      </c>
    </row>
    <row r="11" ht="55" customHeight="1">
      <c r="A11" s="28" t="inlineStr">
        <is>
          <t>垃圾場／焚化爐</t>
        </is>
      </c>
      <c r="B11" s="4" t="inlineStr">
        <is>
          <t>查無緊鄰關新路／金山街核心之焚化爐</t>
        </is>
      </c>
      <c r="C11" s="4" t="inlineStr">
        <is>
          <t>—</t>
        </is>
      </c>
      <c r="D11" s="4" t="inlineStr">
        <is>
          <t>本熱區非主要議題</t>
        </is>
      </c>
      <c r="E11" s="4" t="inlineStr">
        <is>
          <t>影響低</t>
        </is>
      </c>
      <c r="F11" s="4" t="inlineStr">
        <is>
          <t>—</t>
        </is>
      </c>
      <c r="G11" s="4" t="inlineStr">
        <is>
          <t>查無資料</t>
        </is>
      </c>
    </row>
    <row r="12" ht="55" customHeight="1">
      <c r="A12" s="4" t="inlineStr">
        <is>
          <t>工廠／園區</t>
        </is>
      </c>
      <c r="B12" s="4" t="inlineStr">
        <is>
          <t>新竹科學園區本身為「就業中心」而非傳統嫌惡</t>
        </is>
      </c>
      <c r="C12" s="4" t="inlineStr">
        <is>
          <t>緊鄰為本區最大特色</t>
        </is>
      </c>
      <c r="D12" s="4" t="inlineStr">
        <is>
          <t>支撐需求與房價</t>
        </is>
      </c>
      <c r="E12" s="4" t="inlineStr">
        <is>
          <t>強烈支撐租金與去化</t>
        </is>
      </c>
      <c r="F12" s="4" t="inlineStr">
        <is>
          <t>全熱區受惠；但部分製程／交通噪音需現場感受</t>
        </is>
      </c>
      <c r="G12" s="4" t="inlineStr">
        <is>
          <t>區域產業結構</t>
        </is>
      </c>
    </row>
    <row r="13" ht="55" customHeight="1">
      <c r="A13" s="29" t="inlineStr">
        <is>
          <t>正向：國小／國中</t>
        </is>
      </c>
      <c r="B13" s="4" t="inlineStr">
        <is>
          <t>關埔國小、光武國中、龍山國小、關東國小等</t>
        </is>
      </c>
      <c r="C13" s="4" t="inlineStr">
        <is>
          <t>春福／關埔／龍山／東方新象</t>
        </is>
      </c>
      <c r="D13" s="4" t="inlineStr">
        <is>
          <t>保值加分</t>
        </is>
      </c>
      <c r="E13" s="4" t="inlineStr">
        <is>
          <t>家庭客加分</t>
        </is>
      </c>
      <c r="F13" s="4" t="inlineStr">
        <is>
          <t>春福聯合國、新莊街、龍山、東方新象</t>
        </is>
      </c>
      <c r="G13" s="4" t="inlineStr">
        <is>
          <t>社區介紹</t>
        </is>
      </c>
    </row>
    <row r="14" ht="55" customHeight="1">
      <c r="A14" s="29" t="inlineStr">
        <is>
          <t>正向：公園／綠園道</t>
        </is>
      </c>
      <c r="B14" s="4" t="inlineStr">
        <is>
          <t>關新公園、關埔綠園道、金山面公園等</t>
        </is>
      </c>
      <c r="C14" s="4" t="inlineStr">
        <is>
          <t>關埔重劃區亮點</t>
        </is>
      </c>
      <c r="D14" s="4" t="inlineStr">
        <is>
          <t>正面</t>
        </is>
      </c>
      <c r="E14" s="4" t="inlineStr">
        <is>
          <t>正面</t>
        </is>
      </c>
      <c r="F14" s="4" t="inlineStr">
        <is>
          <t>文心匯等新案（多超預算）；關新路步行可及公園</t>
        </is>
      </c>
      <c r="G14" s="4" t="inlineStr">
        <is>
          <t>https://www.landscape.org.tw/publication/monograph_works/10</t>
        </is>
      </c>
    </row>
    <row r="15" ht="55" customHeight="1">
      <c r="A15" s="29" t="inlineStr">
        <is>
          <t>正向：商場</t>
        </is>
      </c>
      <c r="B15" s="4" t="inlineStr">
        <is>
          <t>好市多、迪卡儂、關新商圈、金山街餐飲</t>
        </is>
      </c>
      <c r="C15" s="4" t="inlineStr">
        <is>
          <t>關埔／關新核心</t>
        </is>
      </c>
      <c r="D15" s="4" t="inlineStr">
        <is>
          <t>正面</t>
        </is>
      </c>
      <c r="E15" s="4" t="inlineStr">
        <is>
          <t>正面（外食方便）</t>
        </is>
      </c>
      <c r="F15" s="4" t="inlineStr">
        <is>
          <t>龍山、月影、春福、東方新象</t>
        </is>
      </c>
      <c r="G15" s="4" t="inlineStr">
        <is>
          <t>物件文案／小哲團隊</t>
        </is>
      </c>
    </row>
    <row r="16" ht="55" customHeight="1">
      <c r="A16" s="28" t="inlineStr">
        <is>
          <t>交通噪音／高架</t>
        </is>
      </c>
      <c r="B16" s="4" t="inlineStr">
        <is>
          <t>國道1號鄰近龍山文化大鎮一帶（信義社區描述近中山高）</t>
        </is>
      </c>
      <c r="C16" s="4" t="inlineStr">
        <is>
          <t>埔頂路部分棟</t>
        </is>
      </c>
      <c r="D16" s="4" t="inlineStr">
        <is>
          <t>臨路／临高架可能折價</t>
        </is>
      </c>
      <c r="E16" s="4" t="inlineStr">
        <is>
          <t>部分租客在意噪音</t>
        </is>
      </c>
      <c r="F16" s="4" t="inlineStr">
        <is>
          <t>龍山文化大鎮臨路戶</t>
        </is>
      </c>
      <c r="G16" s="4" t="inlineStr">
        <is>
          <t>https://www.sinyi.com.tw/communitylist/communityinfo/3000549</t>
        </is>
      </c>
    </row>
    <row r="18">
      <c r="A18" s="12" t="inlineStr">
        <is>
          <t>物件旗標（依公開資訊）</t>
        </is>
      </c>
    </row>
    <row r="19">
      <c r="A19" s="3" t="inlineStr">
        <is>
          <t>物件</t>
        </is>
      </c>
      <c r="B19" s="3" t="inlineStr">
        <is>
          <t>鄰近關注點</t>
        </is>
      </c>
      <c r="C19" s="3" t="inlineStr">
        <is>
          <t>建議動作</t>
        </is>
      </c>
    </row>
    <row r="20">
      <c r="A20" s="4" t="inlineStr">
        <is>
          <t>金山街／月影／東方新象</t>
        </is>
      </c>
      <c r="B20" s="4" t="inlineStr">
        <is>
          <t>集福宮、商圈人潮、夜間噪音</t>
        </is>
      </c>
      <c r="C20" s="4" t="inlineStr">
        <is>
          <t>晚間實地看；確認是否厭惡燒紙錢／活動</t>
        </is>
      </c>
    </row>
    <row r="21">
      <c r="A21" s="4" t="inlineStr">
        <is>
          <t>龍山文化大鎮</t>
        </is>
      </c>
      <c r="B21" s="4" t="inlineStr">
        <is>
          <t>近好市多車流、可能近國道噪音</t>
        </is>
      </c>
      <c r="C21" s="4" t="inlineStr">
        <is>
          <t>選棟避開临路；白天晚上各看一次</t>
        </is>
      </c>
    </row>
    <row r="22">
      <c r="A22" s="4" t="inlineStr">
        <is>
          <t>春福聯合國</t>
        </is>
      </c>
      <c r="B22" s="4" t="inlineStr">
        <is>
          <t>大型社區人流、光武國中廣播／上下學人潮</t>
        </is>
      </c>
      <c r="C22" s="4" t="inlineStr">
        <is>
          <t>前棟／後棟差異大；現場聽噪音</t>
        </is>
      </c>
    </row>
    <row r="23">
      <c r="A23" s="4" t="inlineStr">
        <is>
          <t>哈佛世家／關東路</t>
        </is>
      </c>
      <c r="B23" s="4" t="inlineStr">
        <is>
          <t>近園區與市場，生活便利但車流</t>
        </is>
      </c>
      <c r="C23" s="4" t="inlineStr">
        <is>
          <t>確認低樓層噪音與空氣</t>
        </is>
      </c>
    </row>
    <row r="24">
      <c r="A24" s="4" t="inlineStr">
        <is>
          <t>所有物件</t>
        </is>
      </c>
      <c r="B24" s="4" t="inlineStr">
        <is>
          <t>加油站／變電箱／電塔</t>
        </is>
      </c>
      <c r="C24" s="4" t="inlineStr">
        <is>
          <t>購前Google Maps+街景+現場；本表無法保證無遺漏</t>
        </is>
      </c>
    </row>
    <row r="26">
      <c r="A26" s="12" t="inlineStr">
        <is>
          <t>依 OSM 實查旗標（2026-10-06 Overpass）</t>
        </is>
      </c>
    </row>
    <row r="27">
      <c r="A27" s="30" t="inlineStr">
        <is>
          <t>物件</t>
        </is>
      </c>
      <c r="B27" s="30" t="inlineStr">
        <is>
          <t>最近加油站</t>
        </is>
      </c>
      <c r="C27" s="30" t="inlineStr">
        <is>
          <t>最近變電所</t>
        </is>
      </c>
      <c r="D27" s="30" t="inlineStr">
        <is>
          <t>最近電塔</t>
        </is>
      </c>
      <c r="E27" s="30" t="inlineStr">
        <is>
          <t>最近廟宇</t>
        </is>
      </c>
      <c r="F27" s="30" t="inlineStr">
        <is>
          <t>最近殯葬</t>
        </is>
      </c>
      <c r="G27" s="30" t="inlineStr">
        <is>
          <t>300m嫌惡／加分摘要</t>
        </is>
      </c>
    </row>
    <row r="28" ht="40" customHeight="1">
      <c r="A28" s="4" t="inlineStr">
        <is>
          <t>東方新象</t>
        </is>
      </c>
      <c r="B28" s="4" t="inlineStr">
        <is>
          <t>615m｜台灣中油</t>
        </is>
      </c>
      <c r="C28" s="4" t="inlineStr">
        <is>
          <t>947m｜變電所(未命名)</t>
        </is>
      </c>
      <c r="D28" s="4" t="inlineStr">
        <is>
          <t>1066m｜高壓電塔(未命名)</t>
        </is>
      </c>
      <c r="E28" s="4" t="inlineStr">
        <is>
          <t>408m｜槺榔福德宮</t>
        </is>
      </c>
      <c r="F28" s="4" t="inlineStr">
        <is>
          <t>938m｜竹東鎮第六公墓</t>
        </is>
      </c>
      <c r="G28" s="4" t="inlineStr">
        <is>
          <t>加分:超市賣場31m；加分:公園132m；加分:學校194m</t>
        </is>
      </c>
    </row>
    <row r="29" ht="40" customHeight="1">
      <c r="A29" s="4" t="inlineStr">
        <is>
          <t>東方新象（整理美兩房）</t>
        </is>
      </c>
      <c r="B29" s="4" t="inlineStr">
        <is>
          <t>623m｜台灣中油</t>
        </is>
      </c>
      <c r="C29" s="4" t="inlineStr">
        <is>
          <t>956m｜變電所(未命名)</t>
        </is>
      </c>
      <c r="D29" s="4" t="inlineStr">
        <is>
          <t>1046m｜高壓電塔(未命名)</t>
        </is>
      </c>
      <c r="E29" s="4" t="inlineStr">
        <is>
          <t>426m｜槺榔福德宮</t>
        </is>
      </c>
      <c r="F29" s="4" t="inlineStr">
        <is>
          <t>916m｜竹東鎮第六公墓</t>
        </is>
      </c>
      <c r="G29" s="4" t="inlineStr">
        <is>
          <t>加分:超市賣場52m；加分:公園110m</t>
        </is>
      </c>
    </row>
    <row r="30" ht="40" customHeight="1">
      <c r="A30" s="4" t="inlineStr">
        <is>
          <t>新莊街三房華廈</t>
        </is>
      </c>
      <c r="B30" s="4" t="inlineStr">
        <is>
          <t>359m｜青雲加油站</t>
        </is>
      </c>
      <c r="C30" s="4" t="inlineStr">
        <is>
          <t>804m｜新竹一次變電所</t>
        </is>
      </c>
      <c r="D30" s="4" t="inlineStr">
        <is>
          <t>675m｜高壓電塔(未命名)</t>
        </is>
      </c>
      <c r="E30" s="4" t="inlineStr">
        <is>
          <t>133m｜福德祠</t>
        </is>
      </c>
      <c r="F30" s="4" t="inlineStr">
        <is>
          <t>915m｜竹東鎮第六公墓</t>
        </is>
      </c>
      <c r="G30" s="4" t="inlineStr">
        <is>
          <t>嫌惡:廟宇宗教133m；加分:超市賣場94m；加分:公園53m</t>
        </is>
      </c>
    </row>
    <row r="31" ht="40" customHeight="1">
      <c r="A31" s="4" t="inlineStr">
        <is>
          <t>哈佛世家</t>
        </is>
      </c>
      <c r="B31" s="4" t="inlineStr">
        <is>
          <t>542m｜青雲加油站</t>
        </is>
      </c>
      <c r="C31" s="4" t="inlineStr">
        <is>
          <t>1069m｜變電所(未命名)</t>
        </is>
      </c>
      <c r="D31" s="4" t="inlineStr">
        <is>
          <t>852m｜高壓電塔(未命名)</t>
        </is>
      </c>
      <c r="E31" s="4" t="inlineStr">
        <is>
          <t>533m｜福德祠</t>
        </is>
      </c>
      <c r="F31" s="4" t="inlineStr">
        <is>
          <t>689m｜竹東鎮第六公墓</t>
        </is>
      </c>
      <c r="G31" s="4" t="inlineStr">
        <is>
          <t>加分:公園132m；加分:學校130m</t>
        </is>
      </c>
    </row>
    <row r="32" ht="40" customHeight="1">
      <c r="A32" s="4" t="inlineStr">
        <is>
          <t>昌益月影（套房+平車）</t>
        </is>
      </c>
      <c r="B32" s="28" t="inlineStr">
        <is>
          <t>217m｜青雲加油站</t>
        </is>
      </c>
      <c r="C32" s="4" t="inlineStr">
        <is>
          <t>1004m｜新竹一次變電所</t>
        </is>
      </c>
      <c r="D32" s="4" t="inlineStr">
        <is>
          <t>553m｜高壓電塔(未命名)</t>
        </is>
      </c>
      <c r="E32" s="4" t="inlineStr">
        <is>
          <t>200m｜福德祠</t>
        </is>
      </c>
      <c r="F32" s="4" t="inlineStr">
        <is>
          <t>706m｜竹東鎮第六公墓</t>
        </is>
      </c>
      <c r="G32" s="4" t="inlineStr">
        <is>
          <t>嫌惡:加油站217m；嫌惡:廟宇宗教200m；加分:超市賣場163m；加分:公園157m</t>
        </is>
      </c>
    </row>
    <row r="33" ht="40" customHeight="1">
      <c r="A33" s="4" t="inlineStr">
        <is>
          <t>春福聯合國（2房掛牌）</t>
        </is>
      </c>
      <c r="B33" s="4" t="inlineStr">
        <is>
          <t>177m｜台灣中油</t>
        </is>
      </c>
      <c r="C33" s="4" t="inlineStr">
        <is>
          <t>482m｜新竹一次變電所</t>
        </is>
      </c>
      <c r="D33" s="4" t="inlineStr">
        <is>
          <t>516m｜高壓電塔(未命名)</t>
        </is>
      </c>
      <c r="E33" s="4" t="inlineStr">
        <is>
          <t>260m｜冷水坑福德宮</t>
        </is>
      </c>
      <c r="F33" s="4" t="inlineStr">
        <is>
          <t>572m｜新竹市第三公墓</t>
        </is>
      </c>
      <c r="G33" s="4" t="inlineStr">
        <is>
          <t>嫌惡:加油站177m；嫌惡:廟宇宗教260m；加分:超市賣場148m；加分:公園131m</t>
        </is>
      </c>
    </row>
    <row r="34" ht="40" customHeight="1">
      <c r="A34" s="4" t="inlineStr">
        <is>
          <t>春福聯合國（行情參考）</t>
        </is>
      </c>
      <c r="B34" s="4" t="inlineStr">
        <is>
          <t>162m｜台灣中油</t>
        </is>
      </c>
      <c r="C34" s="4" t="inlineStr">
        <is>
          <t>502m｜新竹一次變電所</t>
        </is>
      </c>
      <c r="D34" s="4" t="inlineStr">
        <is>
          <t>531m｜高壓電塔(未命名)</t>
        </is>
      </c>
      <c r="E34" s="4" t="inlineStr">
        <is>
          <t>245m｜冷水坑福德宮</t>
        </is>
      </c>
      <c r="F34" s="4" t="inlineStr">
        <is>
          <t>585m｜新竹市第三公墓</t>
        </is>
      </c>
      <c r="G34" s="4" t="inlineStr">
        <is>
          <t>嫌惡:加油站162m；嫌惡:廟宇宗教245m；加分:超市賣場130m；加分:公園128m</t>
        </is>
      </c>
    </row>
    <row r="35" ht="40" customHeight="1">
      <c r="A35" s="4" t="inlineStr">
        <is>
          <t>龍山文化大鎮（2房+車）</t>
        </is>
      </c>
      <c r="B35" s="4" t="inlineStr">
        <is>
          <t>318m｜全國加油站</t>
        </is>
      </c>
      <c r="C35" s="4" t="inlineStr">
        <is>
          <t>664m｜新竹一次變電所</t>
        </is>
      </c>
      <c r="D35" s="4" t="inlineStr">
        <is>
          <t>614m｜高壓電塔(未命名)</t>
        </is>
      </c>
      <c r="E35" s="4" t="inlineStr">
        <is>
          <t>347m｜埔頂福德正神</t>
        </is>
      </c>
      <c r="F35" s="4" t="inlineStr">
        <is>
          <t>946m｜新竹市第三公墓</t>
        </is>
      </c>
      <c r="G35" s="4" t="inlineStr">
        <is>
          <t>加分:超市賣場78m；加分:竹科相關37m</t>
        </is>
      </c>
    </row>
    <row r="36" ht="40" customHeight="1">
      <c r="A36" s="4" t="inlineStr">
        <is>
          <t>龍山文化大鎮（實價115/01）</t>
        </is>
      </c>
      <c r="B36" s="4" t="inlineStr">
        <is>
          <t>301m｜全國加油站</t>
        </is>
      </c>
      <c r="C36" s="4" t="inlineStr">
        <is>
          <t>666m｜新竹一次變電所</t>
        </is>
      </c>
      <c r="D36" s="4" t="inlineStr">
        <is>
          <t>599m｜高壓電塔(未命名)</t>
        </is>
      </c>
      <c r="E36" s="4" t="inlineStr">
        <is>
          <t>332m｜埔頂福德正神</t>
        </is>
      </c>
      <c r="F36" s="4" t="inlineStr">
        <is>
          <t>949m｜新竹市第三公墓</t>
        </is>
      </c>
      <c r="G36" s="4" t="inlineStr">
        <is>
          <t>加分:超市賣場63m；加分:竹科相關40m</t>
        </is>
      </c>
    </row>
    <row r="37" ht="40" customHeight="1">
      <c r="A37" s="4" t="inlineStr">
        <is>
          <t>湖濱特區大樓</t>
        </is>
      </c>
      <c r="B37" s="4" t="inlineStr">
        <is>
          <t>571m｜明湖加油站</t>
        </is>
      </c>
      <c r="C37" s="4" t="inlineStr">
        <is>
          <t>1798m｜龍秀一次變電所</t>
        </is>
      </c>
      <c r="D37" s="4" t="inlineStr">
        <is>
          <t>1275m｜高壓電塔(未命名)</t>
        </is>
      </c>
      <c r="E37" s="4" t="inlineStr">
        <is>
          <t>129m｜青草湖靈隱寺</t>
        </is>
      </c>
      <c r="F37" s="4" t="inlineStr">
        <is>
          <t>293m｜殯葬(未命名)</t>
        </is>
      </c>
      <c r="G37" s="4" t="inlineStr">
        <is>
          <t>嫌惡:廟宇宗教129m；嫌惡:殯葬293m；加分:公園154m</t>
        </is>
      </c>
    </row>
    <row r="38" ht="40" customHeight="1">
      <c r="A38" s="4" t="inlineStr">
        <is>
          <t>春福生活大賞</t>
        </is>
      </c>
      <c r="B38" s="4" t="inlineStr">
        <is>
          <t>517m｜明湖加油站</t>
        </is>
      </c>
      <c r="C38" s="4" t="inlineStr">
        <is>
          <t>1672m｜龍秀一次變電所</t>
        </is>
      </c>
      <c r="D38" s="4" t="inlineStr">
        <is>
          <t>1239m｜高壓電塔(未命名)</t>
        </is>
      </c>
      <c r="E38" s="4" t="inlineStr">
        <is>
          <t>101m｜青草湖靈隱寺</t>
        </is>
      </c>
      <c r="F38" s="4" t="inlineStr">
        <is>
          <t>339m｜殯葬(未命名)</t>
        </is>
      </c>
      <c r="G38" s="4" t="inlineStr">
        <is>
          <t>嫌惡:廟宇宗教101m；加分:公園132m</t>
        </is>
      </c>
    </row>
    <row r="39" ht="40" customHeight="1">
      <c r="A39" s="4" t="inlineStr">
        <is>
          <t>金山朵夫（實價）</t>
        </is>
      </c>
      <c r="B39" s="4" t="inlineStr">
        <is>
          <t>967m｜台灣中油</t>
        </is>
      </c>
      <c r="C39" s="4" t="inlineStr">
        <is>
          <t>503m｜變電所(未命名)</t>
        </is>
      </c>
      <c r="D39" s="4" t="inlineStr">
        <is>
          <t>1273m｜高壓電塔(未命名)</t>
        </is>
      </c>
      <c r="E39" s="4" t="inlineStr">
        <is>
          <t>205m｜槺榔福德宮</t>
        </is>
      </c>
      <c r="F39" s="4" t="inlineStr">
        <is>
          <t>1164m｜竹東鎮第六公墓</t>
        </is>
      </c>
      <c r="G39" s="4" t="inlineStr">
        <is>
          <t>嫌惡:廟宇宗教205m；加分:超市賣場55m；加分:公園169m；加分:竹科相關106m</t>
        </is>
      </c>
    </row>
    <row r="40" ht="40" customHeight="1">
      <c r="A40" s="4" t="inlineStr">
        <is>
          <t>大塊藍山（社區均價）</t>
        </is>
      </c>
      <c r="B40" s="4" t="inlineStr">
        <is>
          <t>397m｜全國加油站</t>
        </is>
      </c>
      <c r="C40" s="4" t="inlineStr">
        <is>
          <t>464m｜新竹一次變電所</t>
        </is>
      </c>
      <c r="D40" s="4" t="inlineStr">
        <is>
          <t>542m｜高壓電塔(未命名)</t>
        </is>
      </c>
      <c r="E40" s="4" t="inlineStr">
        <is>
          <t>296m｜埔頂福德正神</t>
        </is>
      </c>
      <c r="F40" s="4" t="inlineStr">
        <is>
          <t>748m｜新竹市第三公墓</t>
        </is>
      </c>
      <c r="G40" s="4" t="inlineStr">
        <is>
          <t>嫌惡:廟宇宗教296m；加分:超市賣場179m；加分:竹科相關167m</t>
        </is>
      </c>
    </row>
    <row r="41" ht="40" customHeight="1">
      <c r="A41" s="4" t="inlineStr">
        <is>
          <t>金山街173號（實價行情）</t>
        </is>
      </c>
      <c r="B41" s="4" t="inlineStr">
        <is>
          <t>1022m｜全國加油站</t>
        </is>
      </c>
      <c r="C41" s="4" t="inlineStr">
        <is>
          <t>369m｜變電所(未命名)</t>
        </is>
      </c>
      <c r="D41" s="4" t="inlineStr">
        <is>
          <t>1217m｜高壓電塔(未命名)</t>
        </is>
      </c>
      <c r="E41" s="4" t="inlineStr">
        <is>
          <t>126m｜集福宮</t>
        </is>
      </c>
      <c r="F41" s="4" t="inlineStr">
        <is>
          <t>1181m｜竹東鎮第六公墓</t>
        </is>
      </c>
      <c r="G41" s="4" t="inlineStr">
        <is>
          <t>嫌惡:廟宇宗教126m；加分:超市賣場93m；加分:公園101m</t>
        </is>
      </c>
    </row>
    <row r="43">
      <c r="A43" s="2" t="inlineStr">
        <is>
          <t>重點發現：春福聯合國／昌益月影 300m 內有加油站；金山街173號距集福宮約126m；湖濱特區／春福生活大賞 500m 內有殯葬相關 OSM 點（約293～339m）需現場確認；龍山文化大鎮距好市多約60～80m、機能極佳；明湖兩案距竹科核心較遠（&gt;2km）。高壓電塔／變電所：本批物件 300m 內未見變電所，200m 內未見電塔（OSM）。</t>
        </is>
      </c>
    </row>
    <row r="44"/>
    <row r="45"/>
  </sheetData>
  <mergeCells count="4">
    <mergeCell ref="A26:G26"/>
    <mergeCell ref="A2:G2"/>
    <mergeCell ref="A1:G1"/>
    <mergeCell ref="A43:G4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J35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1" customWidth="1" min="3" max="3"/>
    <col width="11" customWidth="1" min="4" max="4"/>
    <col width="8" customWidth="1" min="5" max="5"/>
    <col width="28" customWidth="1" min="6" max="6"/>
    <col width="12" customWidth="1" min="7" max="7"/>
    <col width="18" customWidth="1" min="8" max="8"/>
    <col width="12" customWidth="1" min="9" max="9"/>
    <col width="18" customWidth="1" min="10" max="10"/>
    <col width="12" customWidth="1" min="11" max="11"/>
    <col width="18" customWidth="1" min="12" max="12"/>
    <col width="12" customWidth="1" min="13" max="13"/>
    <col width="18" customWidth="1" min="14" max="14"/>
    <col width="12" customWidth="1" min="15" max="15"/>
    <col width="18" customWidth="1" min="16" max="16"/>
    <col width="12" customWidth="1" min="17" max="17"/>
    <col width="18" customWidth="1" min="18" max="18"/>
    <col width="12" customWidth="1" min="19" max="19"/>
    <col width="18" customWidth="1" min="20" max="20"/>
    <col width="12" customWidth="1" min="21" max="21"/>
    <col width="18" customWidth="1" min="22" max="22"/>
    <col width="12" customWidth="1" min="23" max="23"/>
    <col width="18" customWidth="1" min="24" max="24"/>
    <col width="12" customWidth="1" min="25" max="25"/>
    <col width="18" customWidth="1" min="26" max="26"/>
    <col width="12" customWidth="1" min="27" max="27"/>
    <col width="18" customWidth="1" min="28" max="28"/>
    <col width="12" customWidth="1" min="29" max="29"/>
    <col width="18" customWidth="1" min="30" max="30"/>
    <col width="12" customWidth="1" min="31" max="31"/>
    <col width="18" customWidth="1" min="32" max="32"/>
    <col width="12" customWidth="1" min="33" max="33"/>
    <col width="18" customWidth="1" min="34" max="34"/>
    <col width="28" customWidth="1" min="35" max="35"/>
    <col width="16" customWidth="1" min="36" max="36"/>
  </cols>
  <sheetData>
    <row r="1">
      <c r="A1" s="1" t="inlineStr">
        <is>
          <t>周邊距離｜各物件至 OSM 設施最近直線距離（公尺）</t>
        </is>
      </c>
    </row>
    <row r="2">
      <c r="A2" s="2" t="inlineStr">
        <is>
          <t>資料來源：OpenStreetMap Overpass API（bbox [24.76, 120.96, 24.805, 121.035]，擷取後內嵌）。距離為地球大圓直線距離，非步行／車程。座標約略物件見「約略」欄。地圖：/workspace/新竹物件地圖.html</t>
        </is>
      </c>
    </row>
    <row r="4" ht="30" customHeight="1">
      <c r="A4" s="3" t="inlineStr">
        <is>
          <t>編號</t>
        </is>
      </c>
      <c r="B4" s="3" t="inlineStr">
        <is>
          <t>社區／物件</t>
        </is>
      </c>
      <c r="C4" s="3" t="inlineStr">
        <is>
          <t>緯度</t>
        </is>
      </c>
      <c r="D4" s="3" t="inlineStr">
        <is>
          <t>經度</t>
        </is>
      </c>
      <c r="E4" s="3" t="inlineStr">
        <is>
          <t>約略</t>
        </is>
      </c>
      <c r="F4" s="3" t="inlineStr">
        <is>
          <t>座標說明</t>
        </is>
      </c>
      <c r="G4" s="3" t="inlineStr">
        <is>
          <t>加油站最近(m)</t>
        </is>
      </c>
      <c r="H4" s="3" t="inlineStr">
        <is>
          <t>加油站名稱</t>
        </is>
      </c>
      <c r="I4" s="3" t="inlineStr">
        <is>
          <t>變電所最近(m)</t>
        </is>
      </c>
      <c r="J4" s="3" t="inlineStr">
        <is>
          <t>變電所名稱</t>
        </is>
      </c>
      <c r="K4" s="3" t="inlineStr">
        <is>
          <t>高壓電塔最近(m)</t>
        </is>
      </c>
      <c r="L4" s="3" t="inlineStr">
        <is>
          <t>高壓電塔名稱</t>
        </is>
      </c>
      <c r="M4" s="3" t="inlineStr">
        <is>
          <t>廟宇宗教最近(m)</t>
        </is>
      </c>
      <c r="N4" s="3" t="inlineStr">
        <is>
          <t>廟宇宗教名稱</t>
        </is>
      </c>
      <c r="O4" s="3" t="inlineStr">
        <is>
          <t>殯葬最近(m)</t>
        </is>
      </c>
      <c r="P4" s="3" t="inlineStr">
        <is>
          <t>殯葬名稱</t>
        </is>
      </c>
      <c r="Q4" s="3" t="inlineStr">
        <is>
          <t>垃圾回收焚化最近(m)</t>
        </is>
      </c>
      <c r="R4" s="3" t="inlineStr">
        <is>
          <t>垃圾回收焚化名稱</t>
        </is>
      </c>
      <c r="S4" s="3" t="inlineStr">
        <is>
          <t>工廠工業區最近(m)</t>
        </is>
      </c>
      <c r="T4" s="3" t="inlineStr">
        <is>
          <t>工廠工業區名稱</t>
        </is>
      </c>
      <c r="U4" s="3" t="inlineStr">
        <is>
          <t>超市賣場最近(m)</t>
        </is>
      </c>
      <c r="V4" s="3" t="inlineStr">
        <is>
          <t>超市賣場名稱</t>
        </is>
      </c>
      <c r="W4" s="3" t="inlineStr">
        <is>
          <t>公園最近(m)</t>
        </is>
      </c>
      <c r="X4" s="3" t="inlineStr">
        <is>
          <t>公園名稱</t>
        </is>
      </c>
      <c r="Y4" s="3" t="inlineStr">
        <is>
          <t>車站最近(m)</t>
        </is>
      </c>
      <c r="Z4" s="3" t="inlineStr">
        <is>
          <t>車站名稱</t>
        </is>
      </c>
      <c r="AA4" s="3" t="inlineStr">
        <is>
          <t>公車站最近(m)</t>
        </is>
      </c>
      <c r="AB4" s="3" t="inlineStr">
        <is>
          <t>公車站名稱</t>
        </is>
      </c>
      <c r="AC4" s="3" t="inlineStr">
        <is>
          <t>醫療最近(m)</t>
        </is>
      </c>
      <c r="AD4" s="3" t="inlineStr">
        <is>
          <t>醫療名稱</t>
        </is>
      </c>
      <c r="AE4" s="3" t="inlineStr">
        <is>
          <t>學校最近(m)</t>
        </is>
      </c>
      <c r="AF4" s="3" t="inlineStr">
        <is>
          <t>學校名稱</t>
        </is>
      </c>
      <c r="AG4" s="3" t="inlineStr">
        <is>
          <t>竹科相關最近(m)</t>
        </is>
      </c>
      <c r="AH4" s="3" t="inlineStr">
        <is>
          <t>竹科相關名稱</t>
        </is>
      </c>
      <c r="AI4" s="3" t="inlineStr">
        <is>
          <t>300m內嫌惡摘要</t>
        </is>
      </c>
      <c r="AJ4" s="3" t="inlineStr">
        <is>
          <t>備註</t>
        </is>
      </c>
    </row>
    <row r="5" ht="36" customHeight="1">
      <c r="A5" s="4" t="n">
        <v>1</v>
      </c>
      <c r="B5" s="4" t="inlineStr">
        <is>
          <t>東方新象</t>
        </is>
      </c>
      <c r="C5" s="4" t="n">
        <v>24.7828</v>
      </c>
      <c r="D5" s="4" t="n">
        <v>121.0188</v>
      </c>
      <c r="E5" s="4" t="inlineStr">
        <is>
          <t>是</t>
        </is>
      </c>
      <c r="F5" s="4" t="inlineStr">
        <is>
          <t>路段約略：光復路一段近科學園區大門／關東國小</t>
        </is>
      </c>
      <c r="G5" s="4" t="n">
        <v>615</v>
      </c>
      <c r="H5" s="4" t="inlineStr">
        <is>
          <t>台灣中油</t>
        </is>
      </c>
      <c r="I5" s="4" t="n">
        <v>947</v>
      </c>
      <c r="J5" s="4" t="inlineStr">
        <is>
          <t>變電所(未命名)</t>
        </is>
      </c>
      <c r="K5" s="4" t="n">
        <v>1066</v>
      </c>
      <c r="L5" s="4" t="inlineStr">
        <is>
          <t>高壓電塔(未命名)</t>
        </is>
      </c>
      <c r="M5" s="4" t="n">
        <v>408</v>
      </c>
      <c r="N5" s="4" t="inlineStr">
        <is>
          <t>槺榔福德宮</t>
        </is>
      </c>
      <c r="O5" s="4" t="n">
        <v>938</v>
      </c>
      <c r="P5" s="4" t="inlineStr">
        <is>
          <t>竹東鎮第六公墓</t>
        </is>
      </c>
      <c r="Q5" s="4" t="n">
        <v>2162</v>
      </c>
      <c r="R5" s="4" t="inlineStr">
        <is>
          <t>忠益資源回收</t>
        </is>
      </c>
      <c r="S5" s="4" t="n">
        <v>942</v>
      </c>
      <c r="T5" s="4" t="inlineStr">
        <is>
          <t>中西化學工業 新竹廠</t>
        </is>
      </c>
      <c r="U5" s="29" t="n">
        <v>31</v>
      </c>
      <c r="V5" s="4" t="inlineStr">
        <is>
          <t>家樂福超市</t>
        </is>
      </c>
      <c r="W5" s="29" t="n">
        <v>132</v>
      </c>
      <c r="X5" s="4" t="inlineStr">
        <is>
          <t>關東公園</t>
        </is>
      </c>
      <c r="Y5" s="4" t="n">
        <v>669</v>
      </c>
      <c r="Z5" s="4" t="inlineStr">
        <is>
          <t>新莊</t>
        </is>
      </c>
      <c r="AA5" s="29" t="n">
        <v>29</v>
      </c>
      <c r="AB5" s="4" t="inlineStr">
        <is>
          <t>仙水</t>
        </is>
      </c>
      <c r="AC5" s="29" t="n">
        <v>177</v>
      </c>
      <c r="AD5" s="4" t="inlineStr">
        <is>
          <t>上允耳鼻喉科診所</t>
        </is>
      </c>
      <c r="AE5" s="4" t="n">
        <v>194</v>
      </c>
      <c r="AF5" s="4" t="inlineStr">
        <is>
          <t>世界高中</t>
        </is>
      </c>
      <c r="AG5" s="4" t="n">
        <v>244</v>
      </c>
      <c r="AH5" s="4" t="inlineStr">
        <is>
          <t>新竹科學園區</t>
        </is>
      </c>
      <c r="AI5" s="4" t="inlineStr">
        <is>
          <t>300m內无明显嫌惡（依OSM）</t>
        </is>
      </c>
      <c r="AJ5" s="4" t="inlineStr">
        <is>
          <t>直線距離；請現場複核</t>
        </is>
      </c>
    </row>
    <row r="6" ht="36" customHeight="1">
      <c r="A6" s="8" t="n">
        <v>2</v>
      </c>
      <c r="B6" s="8" t="inlineStr">
        <is>
          <t>東方新象（整理美兩房）</t>
        </is>
      </c>
      <c r="C6" s="8" t="n">
        <v>24.78295</v>
      </c>
      <c r="D6" s="8" t="n">
        <v>121.01895</v>
      </c>
      <c r="E6" s="8" t="inlineStr">
        <is>
          <t>是</t>
        </is>
      </c>
      <c r="F6" s="8" t="inlineStr">
        <is>
          <t>路段約略：光復路一段近科學園區大門／關東國小</t>
        </is>
      </c>
      <c r="G6" s="8" t="n">
        <v>623</v>
      </c>
      <c r="H6" s="8" t="inlineStr">
        <is>
          <t>台灣中油</t>
        </is>
      </c>
      <c r="I6" s="8" t="n">
        <v>956</v>
      </c>
      <c r="J6" s="8" t="inlineStr">
        <is>
          <t>變電所(未命名)</t>
        </is>
      </c>
      <c r="K6" s="8" t="n">
        <v>1046</v>
      </c>
      <c r="L6" s="8" t="inlineStr">
        <is>
          <t>高壓電塔(未命名)</t>
        </is>
      </c>
      <c r="M6" s="8" t="n">
        <v>426</v>
      </c>
      <c r="N6" s="8" t="inlineStr">
        <is>
          <t>槺榔福德宮</t>
        </is>
      </c>
      <c r="O6" s="8" t="n">
        <v>916</v>
      </c>
      <c r="P6" s="8" t="inlineStr">
        <is>
          <t>竹東鎮第六公墓</t>
        </is>
      </c>
      <c r="Q6" s="8" t="n">
        <v>2184</v>
      </c>
      <c r="R6" s="8" t="inlineStr">
        <is>
          <t>忠益資源回收</t>
        </is>
      </c>
      <c r="S6" s="8" t="n">
        <v>924</v>
      </c>
      <c r="T6" s="8" t="inlineStr">
        <is>
          <t>中西化學工業 新竹廠</t>
        </is>
      </c>
      <c r="U6" s="29" t="n">
        <v>52</v>
      </c>
      <c r="V6" s="8" t="inlineStr">
        <is>
          <t>家樂福超市</t>
        </is>
      </c>
      <c r="W6" s="29" t="n">
        <v>110</v>
      </c>
      <c r="X6" s="8" t="inlineStr">
        <is>
          <t>關東公園</t>
        </is>
      </c>
      <c r="Y6" s="8" t="n">
        <v>647</v>
      </c>
      <c r="Z6" s="8" t="inlineStr">
        <is>
          <t>新莊</t>
        </is>
      </c>
      <c r="AA6" s="29" t="n">
        <v>41</v>
      </c>
      <c r="AB6" s="8" t="inlineStr">
        <is>
          <t>仙水</t>
        </is>
      </c>
      <c r="AC6" s="29" t="n">
        <v>183</v>
      </c>
      <c r="AD6" s="8" t="inlineStr">
        <is>
          <t>上允耳鼻喉科診所</t>
        </is>
      </c>
      <c r="AE6" s="8" t="n">
        <v>205</v>
      </c>
      <c r="AF6" s="8" t="inlineStr">
        <is>
          <t>世界高中</t>
        </is>
      </c>
      <c r="AG6" s="8" t="n">
        <v>240</v>
      </c>
      <c r="AH6" s="8" t="inlineStr">
        <is>
          <t>新竹科學園區</t>
        </is>
      </c>
      <c r="AI6" s="8" t="inlineStr">
        <is>
          <t>300m內无明显嫌惡（依OSM）</t>
        </is>
      </c>
      <c r="AJ6" s="8" t="inlineStr">
        <is>
          <t>直線距離；請現場複核</t>
        </is>
      </c>
    </row>
    <row r="7" ht="36" customHeight="1">
      <c r="A7" s="4" t="n">
        <v>3</v>
      </c>
      <c r="B7" s="4" t="inlineStr">
        <is>
          <t>新莊街三房華廈</t>
        </is>
      </c>
      <c r="C7" s="4" t="n">
        <v>24.7872974</v>
      </c>
      <c r="D7" s="4" t="n">
        <v>121.0171472</v>
      </c>
      <c r="E7" s="4" t="inlineStr">
        <is>
          <t>否</t>
        </is>
      </c>
      <c r="F7" s="4" t="inlineStr">
        <is>
          <t>Nominatim：新莊街</t>
        </is>
      </c>
      <c r="G7" s="4" t="n">
        <v>359</v>
      </c>
      <c r="H7" s="4" t="inlineStr">
        <is>
          <t>青雲加油站</t>
        </is>
      </c>
      <c r="I7" s="4" t="n">
        <v>804</v>
      </c>
      <c r="J7" s="4" t="inlineStr">
        <is>
          <t>新竹一次變電所</t>
        </is>
      </c>
      <c r="K7" s="4" t="n">
        <v>675</v>
      </c>
      <c r="L7" s="4" t="inlineStr">
        <is>
          <t>高壓電塔(未命名)</t>
        </is>
      </c>
      <c r="M7" s="31" t="n">
        <v>133</v>
      </c>
      <c r="N7" s="4" t="inlineStr">
        <is>
          <t>福德祠</t>
        </is>
      </c>
      <c r="O7" s="4" t="n">
        <v>915</v>
      </c>
      <c r="P7" s="4" t="inlineStr">
        <is>
          <t>竹東鎮第六公墓</t>
        </is>
      </c>
      <c r="Q7" s="4" t="n">
        <v>2390</v>
      </c>
      <c r="R7" s="4" t="inlineStr">
        <is>
          <t>資源回收場</t>
        </is>
      </c>
      <c r="S7" s="4" t="n">
        <v>514</v>
      </c>
      <c r="T7" s="4" t="inlineStr">
        <is>
          <t>中西化學工業 新竹廠</t>
        </is>
      </c>
      <c r="U7" s="29" t="n">
        <v>94</v>
      </c>
      <c r="V7" s="4" t="inlineStr">
        <is>
          <t>自由聯盟生鮮超市</t>
        </is>
      </c>
      <c r="W7" s="29" t="n">
        <v>53</v>
      </c>
      <c r="X7" s="4" t="inlineStr">
        <is>
          <t>新莊公園</t>
        </is>
      </c>
      <c r="Y7" s="4" t="n">
        <v>494</v>
      </c>
      <c r="Z7" s="4" t="inlineStr">
        <is>
          <t>新莊</t>
        </is>
      </c>
      <c r="AA7" s="4" t="n">
        <v>229</v>
      </c>
      <c r="AB7" s="4" t="inlineStr">
        <is>
          <t>關新公園</t>
        </is>
      </c>
      <c r="AC7" s="4" t="n">
        <v>369</v>
      </c>
      <c r="AD7" s="4" t="inlineStr">
        <is>
          <t>遠見眼科診所</t>
        </is>
      </c>
      <c r="AE7" s="4" t="n">
        <v>363</v>
      </c>
      <c r="AF7" s="4" t="inlineStr">
        <is>
          <t>關埔國小</t>
        </is>
      </c>
      <c r="AG7" s="4" t="n">
        <v>677</v>
      </c>
      <c r="AH7" s="4" t="inlineStr">
        <is>
          <t>Costco地下停車場出口</t>
        </is>
      </c>
      <c r="AI7" s="4" t="inlineStr">
        <is>
          <t>廟宇宗教133m(福德祠)</t>
        </is>
      </c>
      <c r="AJ7" s="4" t="inlineStr">
        <is>
          <t>直線距離；請現場複核</t>
        </is>
      </c>
    </row>
    <row r="8" ht="36" customHeight="1">
      <c r="A8" s="8" t="n">
        <v>4</v>
      </c>
      <c r="B8" s="8" t="inlineStr">
        <is>
          <t>哈佛世家</t>
        </is>
      </c>
      <c r="C8" s="8" t="n">
        <v>24.7845</v>
      </c>
      <c r="D8" s="8" t="n">
        <v>121.0205</v>
      </c>
      <c r="E8" s="8" t="inlineStr">
        <is>
          <t>是</t>
        </is>
      </c>
      <c r="F8" s="8" t="inlineStr">
        <is>
          <t>路段約略：關東路近關東國小</t>
        </is>
      </c>
      <c r="G8" s="8" t="n">
        <v>542</v>
      </c>
      <c r="H8" s="8" t="inlineStr">
        <is>
          <t>青雲加油站</t>
        </is>
      </c>
      <c r="I8" s="8" t="n">
        <v>1069</v>
      </c>
      <c r="J8" s="8" t="inlineStr">
        <is>
          <t>變電所(未命名)</t>
        </is>
      </c>
      <c r="K8" s="8" t="n">
        <v>852</v>
      </c>
      <c r="L8" s="8" t="inlineStr">
        <is>
          <t>高壓電塔(未命名)</t>
        </is>
      </c>
      <c r="M8" s="8" t="n">
        <v>533</v>
      </c>
      <c r="N8" s="8" t="inlineStr">
        <is>
          <t>福德祠</t>
        </is>
      </c>
      <c r="O8" s="8" t="n">
        <v>689</v>
      </c>
      <c r="P8" s="8" t="inlineStr">
        <is>
          <t>竹東鎮第六公墓</t>
        </is>
      </c>
      <c r="Q8" s="8" t="n">
        <v>2414</v>
      </c>
      <c r="R8" s="8" t="inlineStr">
        <is>
          <t>忠益資源回收</t>
        </is>
      </c>
      <c r="S8" s="8" t="n">
        <v>750</v>
      </c>
      <c r="T8" s="8" t="inlineStr">
        <is>
          <t>中西化學工業 新竹廠</t>
        </is>
      </c>
      <c r="U8" s="8" t="n">
        <v>260</v>
      </c>
      <c r="V8" s="8" t="inlineStr">
        <is>
          <t>全聯福利中心</t>
        </is>
      </c>
      <c r="W8" s="29" t="n">
        <v>132</v>
      </c>
      <c r="X8" s="8" t="inlineStr">
        <is>
          <t>關東公園</t>
        </is>
      </c>
      <c r="Y8" s="8" t="n">
        <v>426</v>
      </c>
      <c r="Z8" s="8" t="inlineStr">
        <is>
          <t>新莊</t>
        </is>
      </c>
      <c r="AA8" s="8" t="n">
        <v>214</v>
      </c>
      <c r="AB8" s="8" t="inlineStr">
        <is>
          <t>關新公園</t>
        </is>
      </c>
      <c r="AC8" s="29" t="n">
        <v>96</v>
      </c>
      <c r="AD8" s="8" t="inlineStr">
        <is>
          <t>遠見眼科診所</t>
        </is>
      </c>
      <c r="AE8" s="8" t="n">
        <v>130</v>
      </c>
      <c r="AF8" s="8" t="inlineStr">
        <is>
          <t>關東國小</t>
        </is>
      </c>
      <c r="AG8" s="8" t="n">
        <v>312</v>
      </c>
      <c r="AH8" s="8" t="inlineStr">
        <is>
          <t>新竹科學園區</t>
        </is>
      </c>
      <c r="AI8" s="8" t="inlineStr">
        <is>
          <t>300m內无明显嫌惡（依OSM）</t>
        </is>
      </c>
      <c r="AJ8" s="8" t="inlineStr">
        <is>
          <t>直線距離；請現場複核</t>
        </is>
      </c>
    </row>
    <row r="9" ht="36" customHeight="1">
      <c r="A9" s="4" t="n">
        <v>5</v>
      </c>
      <c r="B9" s="4" t="inlineStr">
        <is>
          <t>昌益月影（套房+平車）</t>
        </is>
      </c>
      <c r="C9" s="4" t="n">
        <v>24.7875</v>
      </c>
      <c r="D9" s="4" t="n">
        <v>121.0192</v>
      </c>
      <c r="E9" s="4" t="inlineStr">
        <is>
          <t>是</t>
        </is>
      </c>
      <c r="F9" s="4" t="inlineStr">
        <is>
          <t>路段約略：關新路近新莊車站</t>
        </is>
      </c>
      <c r="G9" s="28" t="n">
        <v>217</v>
      </c>
      <c r="H9" s="4" t="inlineStr">
        <is>
          <t>青雲加油站</t>
        </is>
      </c>
      <c r="I9" s="4" t="n">
        <v>1004</v>
      </c>
      <c r="J9" s="4" t="inlineStr">
        <is>
          <t>新竹一次變電所</t>
        </is>
      </c>
      <c r="K9" s="4" t="n">
        <v>553</v>
      </c>
      <c r="L9" s="4" t="inlineStr">
        <is>
          <t>高壓電塔(未命名)</t>
        </is>
      </c>
      <c r="M9" s="31" t="n">
        <v>200</v>
      </c>
      <c r="N9" s="4" t="inlineStr">
        <is>
          <t>福德祠</t>
        </is>
      </c>
      <c r="O9" s="4" t="n">
        <v>706</v>
      </c>
      <c r="P9" s="4" t="inlineStr">
        <is>
          <t>竹東鎮第六公墓</t>
        </is>
      </c>
      <c r="Q9" s="4" t="n">
        <v>2551</v>
      </c>
      <c r="R9" s="4" t="inlineStr">
        <is>
          <t>忠益資源回收</t>
        </is>
      </c>
      <c r="S9" s="4" t="n">
        <v>419</v>
      </c>
      <c r="T9" s="4" t="inlineStr">
        <is>
          <t>中西化學工業 新竹廠</t>
        </is>
      </c>
      <c r="U9" s="29" t="n">
        <v>163</v>
      </c>
      <c r="V9" s="4" t="inlineStr">
        <is>
          <t>自由聯盟生鮮超市</t>
        </is>
      </c>
      <c r="W9" s="29" t="n">
        <v>157</v>
      </c>
      <c r="X9" s="4" t="inlineStr">
        <is>
          <t>新莊公園</t>
        </is>
      </c>
      <c r="Y9" s="4" t="n">
        <v>286</v>
      </c>
      <c r="Z9" s="4" t="inlineStr">
        <is>
          <t>新莊</t>
        </is>
      </c>
      <c r="AA9" s="29" t="n">
        <v>182</v>
      </c>
      <c r="AB9" s="4" t="inlineStr">
        <is>
          <t>關新公園</t>
        </is>
      </c>
      <c r="AC9" s="4" t="n">
        <v>264</v>
      </c>
      <c r="AD9" s="4" t="inlineStr">
        <is>
          <t>遠見眼科診所</t>
        </is>
      </c>
      <c r="AE9" s="4" t="n">
        <v>462</v>
      </c>
      <c r="AF9" s="4" t="inlineStr">
        <is>
          <t>關東國小</t>
        </is>
      </c>
      <c r="AG9" s="4" t="n">
        <v>665</v>
      </c>
      <c r="AH9" s="4" t="inlineStr">
        <is>
          <t>新竹科學園區</t>
        </is>
      </c>
      <c r="AI9" s="4" t="inlineStr">
        <is>
          <t>加油站217m(青雲加油站)；廟宇宗教200m(福德祠)</t>
        </is>
      </c>
      <c r="AJ9" s="4" t="inlineStr">
        <is>
          <t>直線距離；請現場複核</t>
        </is>
      </c>
    </row>
    <row r="10" ht="36" customHeight="1">
      <c r="A10" s="8" t="n">
        <v>6</v>
      </c>
      <c r="B10" s="8" t="inlineStr">
        <is>
          <t>春福聯合國（2房掛牌）</t>
        </is>
      </c>
      <c r="C10" s="8" t="n">
        <v>24.7863522</v>
      </c>
      <c r="D10" s="8" t="n">
        <v>121.0133178</v>
      </c>
      <c r="E10" s="8" t="inlineStr">
        <is>
          <t>否</t>
        </is>
      </c>
      <c r="F10" s="8" t="inlineStr">
        <is>
          <t>Nominatim：春福聯合國</t>
        </is>
      </c>
      <c r="G10" s="31" t="n">
        <v>177</v>
      </c>
      <c r="H10" s="8" t="inlineStr">
        <is>
          <t>台灣中油</t>
        </is>
      </c>
      <c r="I10" s="8" t="n">
        <v>482</v>
      </c>
      <c r="J10" s="8" t="inlineStr">
        <is>
          <t>新竹一次變電所</t>
        </is>
      </c>
      <c r="K10" s="8" t="n">
        <v>516</v>
      </c>
      <c r="L10" s="8" t="inlineStr">
        <is>
          <t>高壓電塔(未命名)</t>
        </is>
      </c>
      <c r="M10" s="28" t="n">
        <v>260</v>
      </c>
      <c r="N10" s="8" t="inlineStr">
        <is>
          <t>冷水坑福德宮</t>
        </is>
      </c>
      <c r="O10" s="8" t="n">
        <v>572</v>
      </c>
      <c r="P10" s="8" t="inlineStr">
        <is>
          <t>新竹市第三公墓</t>
        </is>
      </c>
      <c r="Q10" s="8" t="n">
        <v>2018</v>
      </c>
      <c r="R10" s="8" t="inlineStr">
        <is>
          <t>資源回收場</t>
        </is>
      </c>
      <c r="S10" s="8" t="n">
        <v>852</v>
      </c>
      <c r="T10" s="8" t="inlineStr">
        <is>
          <t>中西化學工業 新竹廠</t>
        </is>
      </c>
      <c r="U10" s="29" t="n">
        <v>148</v>
      </c>
      <c r="V10" s="8" t="inlineStr">
        <is>
          <t>家樂福超市</t>
        </is>
      </c>
      <c r="W10" s="29" t="n">
        <v>131</v>
      </c>
      <c r="X10" s="8" t="inlineStr">
        <is>
          <t>長春公園</t>
        </is>
      </c>
      <c r="Y10" s="8" t="n">
        <v>893</v>
      </c>
      <c r="Z10" s="8" t="inlineStr">
        <is>
          <t>新莊</t>
        </is>
      </c>
      <c r="AA10" s="29" t="n">
        <v>146</v>
      </c>
      <c r="AB10" s="8" t="inlineStr">
        <is>
          <t>光武國中</t>
        </is>
      </c>
      <c r="AC10" s="8" t="n">
        <v>276</v>
      </c>
      <c r="AD10" s="8" t="inlineStr">
        <is>
          <t>遠見眼科</t>
        </is>
      </c>
      <c r="AE10" s="8" t="n">
        <v>331</v>
      </c>
      <c r="AF10" s="8" t="inlineStr">
        <is>
          <t>關埔國小</t>
        </is>
      </c>
      <c r="AG10" s="8" t="n">
        <v>462</v>
      </c>
      <c r="AH10" s="8" t="inlineStr">
        <is>
          <t>新竹科學園區</t>
        </is>
      </c>
      <c r="AI10" s="8" t="inlineStr">
        <is>
          <t>加油站177m(台灣中油)；廟宇宗教260m(冷水坑福德宮)</t>
        </is>
      </c>
      <c r="AJ10" s="8" t="inlineStr">
        <is>
          <t>直線距離；請現場複核</t>
        </is>
      </c>
    </row>
    <row r="11" ht="36" customHeight="1">
      <c r="A11" s="4" t="n">
        <v>7</v>
      </c>
      <c r="B11" s="4" t="inlineStr">
        <is>
          <t>春福聯合國（行情參考）</t>
        </is>
      </c>
      <c r="C11" s="4" t="n">
        <v>24.7862022</v>
      </c>
      <c r="D11" s="4" t="n">
        <v>121.0134378</v>
      </c>
      <c r="E11" s="4" t="inlineStr">
        <is>
          <t>否</t>
        </is>
      </c>
      <c r="F11" s="4" t="inlineStr">
        <is>
          <t>Nominatim：春福聯合國</t>
        </is>
      </c>
      <c r="G11" s="31" t="n">
        <v>162</v>
      </c>
      <c r="H11" s="4" t="inlineStr">
        <is>
          <t>台灣中油</t>
        </is>
      </c>
      <c r="I11" s="4" t="n">
        <v>502</v>
      </c>
      <c r="J11" s="4" t="inlineStr">
        <is>
          <t>新竹一次變電所</t>
        </is>
      </c>
      <c r="K11" s="4" t="n">
        <v>531</v>
      </c>
      <c r="L11" s="4" t="inlineStr">
        <is>
          <t>高壓電塔(未命名)</t>
        </is>
      </c>
      <c r="M11" s="28" t="n">
        <v>245</v>
      </c>
      <c r="N11" s="4" t="inlineStr">
        <is>
          <t>冷水坑福德宮</t>
        </is>
      </c>
      <c r="O11" s="4" t="n">
        <v>585</v>
      </c>
      <c r="P11" s="4" t="inlineStr">
        <is>
          <t>新竹市第三公墓</t>
        </is>
      </c>
      <c r="Q11" s="4" t="n">
        <v>2033</v>
      </c>
      <c r="R11" s="4" t="inlineStr">
        <is>
          <t>資源回收場</t>
        </is>
      </c>
      <c r="S11" s="4" t="n">
        <v>854</v>
      </c>
      <c r="T11" s="4" t="inlineStr">
        <is>
          <t>中西化學工業 新竹廠</t>
        </is>
      </c>
      <c r="U11" s="29" t="n">
        <v>130</v>
      </c>
      <c r="V11" s="4" t="inlineStr">
        <is>
          <t>家樂福超市</t>
        </is>
      </c>
      <c r="W11" s="29" t="n">
        <v>128</v>
      </c>
      <c r="X11" s="4" t="inlineStr">
        <is>
          <t>長春公園</t>
        </is>
      </c>
      <c r="Y11" s="4" t="n">
        <v>885</v>
      </c>
      <c r="Z11" s="4" t="inlineStr">
        <is>
          <t>新莊</t>
        </is>
      </c>
      <c r="AA11" s="29" t="n">
        <v>150</v>
      </c>
      <c r="AB11" s="4" t="inlineStr">
        <is>
          <t>光武國中</t>
        </is>
      </c>
      <c r="AC11" s="4" t="n">
        <v>295</v>
      </c>
      <c r="AD11" s="4" t="inlineStr">
        <is>
          <t>遠見眼科</t>
        </is>
      </c>
      <c r="AE11" s="4" t="n">
        <v>344</v>
      </c>
      <c r="AF11" s="4" t="inlineStr">
        <is>
          <t>關埔國小</t>
        </is>
      </c>
      <c r="AG11" s="4" t="n">
        <v>479</v>
      </c>
      <c r="AH11" s="4" t="inlineStr">
        <is>
          <t>新竹科學園區</t>
        </is>
      </c>
      <c r="AI11" s="4" t="inlineStr">
        <is>
          <t>加油站162m(台灣中油)；廟宇宗教245m(冷水坑福德宮)</t>
        </is>
      </c>
      <c r="AJ11" s="4" t="inlineStr">
        <is>
          <t>直線距離；請現場複核</t>
        </is>
      </c>
    </row>
    <row r="12" ht="36" customHeight="1">
      <c r="A12" s="8" t="n">
        <v>8</v>
      </c>
      <c r="B12" s="8" t="inlineStr">
        <is>
          <t>龍山文化大鎮（2房+車）</t>
        </is>
      </c>
      <c r="C12" s="8" t="n">
        <v>24.7928</v>
      </c>
      <c r="D12" s="8" t="n">
        <v>121.0142</v>
      </c>
      <c r="E12" s="8" t="inlineStr">
        <is>
          <t>是</t>
        </is>
      </c>
      <c r="F12" s="8" t="inlineStr">
        <is>
          <t>路段約略：埔頂路近好市多</t>
        </is>
      </c>
      <c r="G12" s="8" t="n">
        <v>318</v>
      </c>
      <c r="H12" s="8" t="inlineStr">
        <is>
          <t>全國加油站</t>
        </is>
      </c>
      <c r="I12" s="8" t="n">
        <v>664</v>
      </c>
      <c r="J12" s="8" t="inlineStr">
        <is>
          <t>新竹一次變電所</t>
        </is>
      </c>
      <c r="K12" s="8" t="n">
        <v>614</v>
      </c>
      <c r="L12" s="8" t="inlineStr">
        <is>
          <t>高壓電塔(未命名)</t>
        </is>
      </c>
      <c r="M12" s="8" t="n">
        <v>347</v>
      </c>
      <c r="N12" s="8" t="inlineStr">
        <is>
          <t>埔頂福德正神</t>
        </is>
      </c>
      <c r="O12" s="8" t="n">
        <v>946</v>
      </c>
      <c r="P12" s="8" t="inlineStr">
        <is>
          <t>新竹市第三公墓</t>
        </is>
      </c>
      <c r="Q12" s="8" t="n">
        <v>2127</v>
      </c>
      <c r="R12" s="8" t="inlineStr">
        <is>
          <t>資源回收場</t>
        </is>
      </c>
      <c r="S12" s="8" t="n">
        <v>596</v>
      </c>
      <c r="T12" s="8" t="inlineStr">
        <is>
          <t>中西化學工業 新竹廠</t>
        </is>
      </c>
      <c r="U12" s="29" t="n">
        <v>78</v>
      </c>
      <c r="V12" s="8" t="inlineStr">
        <is>
          <t>好市多</t>
        </is>
      </c>
      <c r="W12" s="8" t="n">
        <v>395</v>
      </c>
      <c r="X12" s="8" t="inlineStr">
        <is>
          <t>關埔公園</t>
        </is>
      </c>
      <c r="Y12" s="8" t="n">
        <v>942</v>
      </c>
      <c r="Z12" s="8" t="inlineStr">
        <is>
          <t>新莊</t>
        </is>
      </c>
      <c r="AA12" s="29" t="n">
        <v>110</v>
      </c>
      <c r="AB12" s="8" t="inlineStr">
        <is>
          <t>慈濟路口</t>
        </is>
      </c>
      <c r="AC12" s="8" t="n">
        <v>462</v>
      </c>
      <c r="AD12" s="8" t="inlineStr">
        <is>
          <t>遠見眼科</t>
        </is>
      </c>
      <c r="AE12" s="8" t="n">
        <v>399</v>
      </c>
      <c r="AF12" s="8" t="inlineStr">
        <is>
          <t>關埔國小</t>
        </is>
      </c>
      <c r="AG12" s="29" t="n">
        <v>37</v>
      </c>
      <c r="AH12" s="8" t="inlineStr">
        <is>
          <t>Costco地下停車場出口</t>
        </is>
      </c>
      <c r="AI12" s="8" t="inlineStr">
        <is>
          <t>300m內无明显嫌惡（依OSM）</t>
        </is>
      </c>
      <c r="AJ12" s="8" t="inlineStr">
        <is>
          <t>直線距離；請現場複核</t>
        </is>
      </c>
    </row>
    <row r="13" ht="36" customHeight="1">
      <c r="A13" s="4" t="n">
        <v>9</v>
      </c>
      <c r="B13" s="4" t="inlineStr">
        <is>
          <t>龍山文化大鎮（實價115/01）</t>
        </is>
      </c>
      <c r="C13" s="4" t="n">
        <v>24.79292</v>
      </c>
      <c r="D13" s="4" t="n">
        <v>121.0141</v>
      </c>
      <c r="E13" s="4" t="inlineStr">
        <is>
          <t>是</t>
        </is>
      </c>
      <c r="F13" s="4" t="inlineStr">
        <is>
          <t>路段約略：埔頂路近好市多</t>
        </is>
      </c>
      <c r="G13" s="4" t="n">
        <v>301</v>
      </c>
      <c r="H13" s="4" t="inlineStr">
        <is>
          <t>全國加油站</t>
        </is>
      </c>
      <c r="I13" s="4" t="n">
        <v>666</v>
      </c>
      <c r="J13" s="4" t="inlineStr">
        <is>
          <t>新竹一次變電所</t>
        </is>
      </c>
      <c r="K13" s="4" t="n">
        <v>599</v>
      </c>
      <c r="L13" s="4" t="inlineStr">
        <is>
          <t>高壓電塔(未命名)</t>
        </is>
      </c>
      <c r="M13" s="4" t="n">
        <v>332</v>
      </c>
      <c r="N13" s="4" t="inlineStr">
        <is>
          <t>埔頂福德正神</t>
        </is>
      </c>
      <c r="O13" s="4" t="n">
        <v>949</v>
      </c>
      <c r="P13" s="4" t="inlineStr">
        <is>
          <t>新竹市第三公墓</t>
        </is>
      </c>
      <c r="Q13" s="4" t="n">
        <v>2120</v>
      </c>
      <c r="R13" s="4" t="inlineStr">
        <is>
          <t>資源回收場</t>
        </is>
      </c>
      <c r="S13" s="4" t="n">
        <v>609</v>
      </c>
      <c r="T13" s="4" t="inlineStr">
        <is>
          <t>中西化學工業 新竹廠</t>
        </is>
      </c>
      <c r="U13" s="29" t="n">
        <v>63</v>
      </c>
      <c r="V13" s="4" t="inlineStr">
        <is>
          <t>好市多</t>
        </is>
      </c>
      <c r="W13" s="4" t="n">
        <v>410</v>
      </c>
      <c r="X13" s="4" t="inlineStr">
        <is>
          <t>關埔公園</t>
        </is>
      </c>
      <c r="Y13" s="4" t="n">
        <v>958</v>
      </c>
      <c r="Z13" s="4" t="inlineStr">
        <is>
          <t>新莊</t>
        </is>
      </c>
      <c r="AA13" s="29" t="n">
        <v>111</v>
      </c>
      <c r="AB13" s="4" t="inlineStr">
        <is>
          <t>慈濟路口</t>
        </is>
      </c>
      <c r="AC13" s="4" t="n">
        <v>472</v>
      </c>
      <c r="AD13" s="4" t="inlineStr">
        <is>
          <t>遠見眼科</t>
        </is>
      </c>
      <c r="AE13" s="4" t="n">
        <v>413</v>
      </c>
      <c r="AF13" s="4" t="inlineStr">
        <is>
          <t>關埔國小</t>
        </is>
      </c>
      <c r="AG13" s="29" t="n">
        <v>40</v>
      </c>
      <c r="AH13" s="4" t="inlineStr">
        <is>
          <t>Costco地下停車場出口</t>
        </is>
      </c>
      <c r="AI13" s="4" t="inlineStr">
        <is>
          <t>300m內无明显嫌惡（依OSM）</t>
        </is>
      </c>
      <c r="AJ13" s="4" t="inlineStr">
        <is>
          <t>直線距離；請現場複核</t>
        </is>
      </c>
    </row>
    <row r="14" ht="36" customHeight="1">
      <c r="A14" s="8" t="n">
        <v>10</v>
      </c>
      <c r="B14" s="8" t="inlineStr">
        <is>
          <t>湖濱特區大樓</t>
        </is>
      </c>
      <c r="C14" s="8" t="n">
        <v>24.77035</v>
      </c>
      <c r="D14" s="8" t="n">
        <v>120.9733882</v>
      </c>
      <c r="E14" s="8" t="inlineStr">
        <is>
          <t>是</t>
        </is>
      </c>
      <c r="F14" s="8" t="inlineStr">
        <is>
          <t>路段約略：明湖路</t>
        </is>
      </c>
      <c r="G14" s="8" t="n">
        <v>571</v>
      </c>
      <c r="H14" s="8" t="inlineStr">
        <is>
          <t>明湖加油站</t>
        </is>
      </c>
      <c r="I14" s="8" t="n">
        <v>1798</v>
      </c>
      <c r="J14" s="8" t="inlineStr">
        <is>
          <t>龍秀一次變電所</t>
        </is>
      </c>
      <c r="K14" s="8" t="n">
        <v>1275</v>
      </c>
      <c r="L14" s="8" t="inlineStr">
        <is>
          <t>高壓電塔(未命名)</t>
        </is>
      </c>
      <c r="M14" s="31" t="n">
        <v>129</v>
      </c>
      <c r="N14" s="8" t="inlineStr">
        <is>
          <t>青草湖靈隱寺</t>
        </is>
      </c>
      <c r="O14" s="28" t="n">
        <v>293</v>
      </c>
      <c r="P14" s="8" t="inlineStr">
        <is>
          <t>殯葬(未命名)</t>
        </is>
      </c>
      <c r="Q14" s="8" t="n">
        <v>2202</v>
      </c>
      <c r="R14" s="8" t="inlineStr">
        <is>
          <t>垃圾回收焚化(未命名)</t>
        </is>
      </c>
      <c r="S14" s="8" t="n">
        <v>1472</v>
      </c>
      <c r="T14" s="8" t="inlineStr">
        <is>
          <t>工廠工業區(未命名)</t>
        </is>
      </c>
      <c r="U14" s="8" t="n">
        <v>445</v>
      </c>
      <c r="V14" s="8" t="inlineStr">
        <is>
          <t>青草湖週三夜市</t>
        </is>
      </c>
      <c r="W14" s="29" t="n">
        <v>154</v>
      </c>
      <c r="X14" s="8" t="inlineStr">
        <is>
          <t>靈隱寺公園</t>
        </is>
      </c>
      <c r="Y14" s="8" t="n">
        <v>3457</v>
      </c>
      <c r="Z14" s="8" t="inlineStr">
        <is>
          <t>新竹</t>
        </is>
      </c>
      <c r="AA14" s="29" t="n">
        <v>37</v>
      </c>
      <c r="AB14" s="8" t="inlineStr">
        <is>
          <t>青草湖</t>
        </is>
      </c>
      <c r="AC14" s="8" t="n">
        <v>1970</v>
      </c>
      <c r="AD14" s="8" t="inlineStr">
        <is>
          <t>釋藝堂</t>
        </is>
      </c>
      <c r="AE14" s="8" t="n">
        <v>520</v>
      </c>
      <c r="AF14" s="8" t="inlineStr">
        <is>
          <t>青草湖國小</t>
        </is>
      </c>
      <c r="AG14" s="8" t="n">
        <v>2301</v>
      </c>
      <c r="AH14" s="8" t="inlineStr">
        <is>
          <t>新竹科學園區寶山擴建計畫第二期</t>
        </is>
      </c>
      <c r="AI14" s="8" t="inlineStr">
        <is>
          <t>廟宇宗教129m(青草湖靈隱寺)；殯葬293m(殯葬(未命名))</t>
        </is>
      </c>
      <c r="AJ14" s="8" t="inlineStr">
        <is>
          <t>直線距離；請現場複核</t>
        </is>
      </c>
    </row>
    <row r="15" ht="36" customHeight="1">
      <c r="A15" s="4" t="n">
        <v>11</v>
      </c>
      <c r="B15" s="4" t="inlineStr">
        <is>
          <t>春福生活大賞</t>
        </is>
      </c>
      <c r="C15" s="4" t="n">
        <v>24.771</v>
      </c>
      <c r="D15" s="4" t="n">
        <v>120.9745</v>
      </c>
      <c r="E15" s="4" t="inlineStr">
        <is>
          <t>是</t>
        </is>
      </c>
      <c r="F15" s="4" t="inlineStr">
        <is>
          <t>路段約略：明湖路（與湖濱略偏移以避免重疊）</t>
        </is>
      </c>
      <c r="G15" s="4" t="n">
        <v>517</v>
      </c>
      <c r="H15" s="4" t="inlineStr">
        <is>
          <t>明湖加油站</t>
        </is>
      </c>
      <c r="I15" s="4" t="n">
        <v>1672</v>
      </c>
      <c r="J15" s="4" t="inlineStr">
        <is>
          <t>龍秀一次變電所</t>
        </is>
      </c>
      <c r="K15" s="4" t="n">
        <v>1239</v>
      </c>
      <c r="L15" s="4" t="inlineStr">
        <is>
          <t>高壓電塔(未命名)</t>
        </is>
      </c>
      <c r="M15" s="31" t="n">
        <v>101</v>
      </c>
      <c r="N15" s="4" t="inlineStr">
        <is>
          <t>青草湖靈隱寺</t>
        </is>
      </c>
      <c r="O15" s="4" t="n">
        <v>339</v>
      </c>
      <c r="P15" s="4" t="inlineStr">
        <is>
          <t>殯葬(未命名)</t>
        </is>
      </c>
      <c r="Q15" s="4" t="n">
        <v>2169</v>
      </c>
      <c r="R15" s="4" t="inlineStr">
        <is>
          <t>垃圾回收焚化(未命名)</t>
        </is>
      </c>
      <c r="S15" s="4" t="n">
        <v>1435</v>
      </c>
      <c r="T15" s="4" t="inlineStr">
        <is>
          <t>環球晶圓 中德分公司</t>
        </is>
      </c>
      <c r="U15" s="4" t="n">
        <v>371</v>
      </c>
      <c r="V15" s="4" t="inlineStr">
        <is>
          <t>青草湖週三夜市</t>
        </is>
      </c>
      <c r="W15" s="29" t="n">
        <v>132</v>
      </c>
      <c r="X15" s="4" t="inlineStr">
        <is>
          <t>靈隱寺公園</t>
        </is>
      </c>
      <c r="Y15" s="4" t="n">
        <v>3393</v>
      </c>
      <c r="Z15" s="4" t="inlineStr">
        <is>
          <t>新竹</t>
        </is>
      </c>
      <c r="AA15" s="29" t="n">
        <v>127</v>
      </c>
      <c r="AB15" s="4" t="inlineStr">
        <is>
          <t>青草湖</t>
        </is>
      </c>
      <c r="AC15" s="4" t="n">
        <v>1878</v>
      </c>
      <c r="AD15" s="4" t="inlineStr">
        <is>
          <t>釋藝堂</t>
        </is>
      </c>
      <c r="AE15" s="4" t="n">
        <v>439</v>
      </c>
      <c r="AF15" s="4" t="inlineStr">
        <is>
          <t>青草湖國小</t>
        </is>
      </c>
      <c r="AG15" s="4" t="n">
        <v>2197</v>
      </c>
      <c r="AH15" s="4" t="inlineStr">
        <is>
          <t>新竹科學園區寶山擴建計畫第二期</t>
        </is>
      </c>
      <c r="AI15" s="4" t="inlineStr">
        <is>
          <t>廟宇宗教101m(青草湖靈隱寺)</t>
        </is>
      </c>
      <c r="AJ15" s="4" t="inlineStr">
        <is>
          <t>直線距離；請現場複核</t>
        </is>
      </c>
    </row>
    <row r="16" ht="36" customHeight="1">
      <c r="A16" s="8" t="n">
        <v>12</v>
      </c>
      <c r="B16" s="8" t="inlineStr">
        <is>
          <t>金山朵夫（實價）</t>
        </is>
      </c>
      <c r="C16" s="8" t="n">
        <v>24.778961</v>
      </c>
      <c r="D16" s="8" t="n">
        <v>121.0202404</v>
      </c>
      <c r="E16" s="8" t="inlineStr">
        <is>
          <t>是</t>
        </is>
      </c>
      <c r="F16" s="8" t="inlineStr">
        <is>
          <t>巷弄約略：金山七街6巷</t>
        </is>
      </c>
      <c r="G16" s="8" t="n">
        <v>967</v>
      </c>
      <c r="H16" s="8" t="inlineStr">
        <is>
          <t>台灣中油</t>
        </is>
      </c>
      <c r="I16" s="8" t="n">
        <v>503</v>
      </c>
      <c r="J16" s="8" t="inlineStr">
        <is>
          <t>變電所(未命名)</t>
        </is>
      </c>
      <c r="K16" s="8" t="n">
        <v>1273</v>
      </c>
      <c r="L16" s="8" t="inlineStr">
        <is>
          <t>高壓電塔(未命名)</t>
        </is>
      </c>
      <c r="M16" s="28" t="n">
        <v>205</v>
      </c>
      <c r="N16" s="8" t="inlineStr">
        <is>
          <t>槺榔福德宮</t>
        </is>
      </c>
      <c r="O16" s="8" t="n">
        <v>1164</v>
      </c>
      <c r="P16" s="8" t="inlineStr">
        <is>
          <t>竹東鎮第六公墓</t>
        </is>
      </c>
      <c r="Q16" s="8" t="n">
        <v>2049</v>
      </c>
      <c r="R16" s="8" t="inlineStr">
        <is>
          <t>忠益資源回收</t>
        </is>
      </c>
      <c r="S16" s="8" t="n">
        <v>649</v>
      </c>
      <c r="T16" s="8" t="inlineStr">
        <is>
          <t>工廠工業區(未命名)</t>
        </is>
      </c>
      <c r="U16" s="29" t="n">
        <v>55</v>
      </c>
      <c r="V16" s="8" t="inlineStr">
        <is>
          <t>全聯福利中心</t>
        </is>
      </c>
      <c r="W16" s="29" t="n">
        <v>169</v>
      </c>
      <c r="X16" s="8" t="inlineStr">
        <is>
          <t>綠1-32</t>
        </is>
      </c>
      <c r="Y16" s="8" t="n">
        <v>1030</v>
      </c>
      <c r="Z16" s="8" t="inlineStr">
        <is>
          <t>新莊</t>
        </is>
      </c>
      <c r="AA16" s="29" t="n">
        <v>100</v>
      </c>
      <c r="AB16" s="8" t="inlineStr">
        <is>
          <t>金山八街</t>
        </is>
      </c>
      <c r="AC16" s="8" t="n">
        <v>598</v>
      </c>
      <c r="AD16" s="8" t="inlineStr">
        <is>
          <t>上允耳鼻喉科診所</t>
        </is>
      </c>
      <c r="AE16" s="8" t="n">
        <v>258</v>
      </c>
      <c r="AF16" s="8" t="inlineStr">
        <is>
          <t>世界高中</t>
        </is>
      </c>
      <c r="AG16" s="29" t="n">
        <v>106</v>
      </c>
      <c r="AH16" s="8" t="inlineStr">
        <is>
          <t>科學園區大門</t>
        </is>
      </c>
      <c r="AI16" s="8" t="inlineStr">
        <is>
          <t>廟宇宗教205m(槺榔福德宮)</t>
        </is>
      </c>
      <c r="AJ16" s="8" t="inlineStr">
        <is>
          <t>直線距離；請現場複核</t>
        </is>
      </c>
    </row>
    <row r="17" ht="36" customHeight="1">
      <c r="A17" s="4" t="n">
        <v>13</v>
      </c>
      <c r="B17" s="4" t="inlineStr">
        <is>
          <t>大塊藍山（社區均價）</t>
        </is>
      </c>
      <c r="C17" s="4" t="n">
        <v>24.7918</v>
      </c>
      <c r="D17" s="4" t="n">
        <v>121.0125</v>
      </c>
      <c r="E17" s="4" t="inlineStr">
        <is>
          <t>是</t>
        </is>
      </c>
      <c r="F17" s="4" t="inlineStr">
        <is>
          <t>路段約略：埔頂路28號一帶近關埔</t>
        </is>
      </c>
      <c r="G17" s="4" t="n">
        <v>397</v>
      </c>
      <c r="H17" s="4" t="inlineStr">
        <is>
          <t>全國加油站</t>
        </is>
      </c>
      <c r="I17" s="4" t="n">
        <v>464</v>
      </c>
      <c r="J17" s="4" t="inlineStr">
        <is>
          <t>新竹一次變電所</t>
        </is>
      </c>
      <c r="K17" s="4" t="n">
        <v>542</v>
      </c>
      <c r="L17" s="4" t="inlineStr">
        <is>
          <t>高壓電塔(未命名)</t>
        </is>
      </c>
      <c r="M17" s="28" t="n">
        <v>296</v>
      </c>
      <c r="N17" s="4" t="inlineStr">
        <is>
          <t>埔頂福德正神</t>
        </is>
      </c>
      <c r="O17" s="4" t="n">
        <v>748</v>
      </c>
      <c r="P17" s="4" t="inlineStr">
        <is>
          <t>新竹市第三公墓</t>
        </is>
      </c>
      <c r="Q17" s="4" t="n">
        <v>1938</v>
      </c>
      <c r="R17" s="4" t="inlineStr">
        <is>
          <t>資源回收場</t>
        </is>
      </c>
      <c r="S17" s="4" t="n">
        <v>743</v>
      </c>
      <c r="T17" s="4" t="inlineStr">
        <is>
          <t>中西化學工業 新竹廠</t>
        </is>
      </c>
      <c r="U17" s="29" t="n">
        <v>179</v>
      </c>
      <c r="V17" s="4" t="inlineStr">
        <is>
          <t>好市多</t>
        </is>
      </c>
      <c r="W17" s="4" t="n">
        <v>369</v>
      </c>
      <c r="X17" s="4" t="inlineStr">
        <is>
          <t>龍山公園</t>
        </is>
      </c>
      <c r="Y17" s="4" t="n">
        <v>837</v>
      </c>
      <c r="Z17" s="4" t="inlineStr">
        <is>
          <t>和欣客運新竹站</t>
        </is>
      </c>
      <c r="AA17" s="29" t="n">
        <v>66</v>
      </c>
      <c r="AB17" s="4" t="inlineStr">
        <is>
          <t>好市多</t>
        </is>
      </c>
      <c r="AC17" s="4" t="n">
        <v>335</v>
      </c>
      <c r="AD17" s="4" t="inlineStr">
        <is>
          <t>遠見眼科</t>
        </is>
      </c>
      <c r="AE17" s="4" t="n">
        <v>337</v>
      </c>
      <c r="AF17" s="4" t="inlineStr">
        <is>
          <t>關埔國小</t>
        </is>
      </c>
      <c r="AG17" s="29" t="n">
        <v>167</v>
      </c>
      <c r="AH17" s="4" t="inlineStr">
        <is>
          <t>Costco地下停車場出口</t>
        </is>
      </c>
      <c r="AI17" s="4" t="inlineStr">
        <is>
          <t>廟宇宗教296m(埔頂福德正神)</t>
        </is>
      </c>
      <c r="AJ17" s="4" t="inlineStr">
        <is>
          <t>直線距離；請現場複核</t>
        </is>
      </c>
    </row>
    <row r="18" ht="36" customHeight="1">
      <c r="A18" s="8" t="n">
        <v>14</v>
      </c>
      <c r="B18" s="8" t="inlineStr">
        <is>
          <t>金山街173號（實價行情）</t>
        </is>
      </c>
      <c r="C18" s="8" t="n">
        <v>24.7782</v>
      </c>
      <c r="D18" s="8" t="n">
        <v>121.0215</v>
      </c>
      <c r="E18" s="8" t="inlineStr">
        <is>
          <t>是</t>
        </is>
      </c>
      <c r="F18" s="8" t="inlineStr">
        <is>
          <t>門牌約略：金山街近集福宮</t>
        </is>
      </c>
      <c r="G18" s="8" t="n">
        <v>1022</v>
      </c>
      <c r="H18" s="8" t="inlineStr">
        <is>
          <t>全國加油站</t>
        </is>
      </c>
      <c r="I18" s="8" t="n">
        <v>369</v>
      </c>
      <c r="J18" s="8" t="inlineStr">
        <is>
          <t>變電所(未命名)</t>
        </is>
      </c>
      <c r="K18" s="8" t="n">
        <v>1217</v>
      </c>
      <c r="L18" s="8" t="inlineStr">
        <is>
          <t>高壓電塔(未命名)</t>
        </is>
      </c>
      <c r="M18" s="31" t="n">
        <v>126</v>
      </c>
      <c r="N18" s="8" t="inlineStr">
        <is>
          <t>集福宮</t>
        </is>
      </c>
      <c r="O18" s="8" t="n">
        <v>1181</v>
      </c>
      <c r="P18" s="8" t="inlineStr">
        <is>
          <t>竹東鎮第六公墓</t>
        </is>
      </c>
      <c r="Q18" s="8" t="n">
        <v>2128</v>
      </c>
      <c r="R18" s="8" t="inlineStr">
        <is>
          <t>忠益資源回收</t>
        </is>
      </c>
      <c r="S18" s="8" t="n">
        <v>651</v>
      </c>
      <c r="T18" s="8" t="inlineStr">
        <is>
          <t>工廠工業區(未命名)</t>
        </is>
      </c>
      <c r="U18" s="29" t="n">
        <v>93</v>
      </c>
      <c r="V18" s="8" t="inlineStr">
        <is>
          <t>家樂福超市</t>
        </is>
      </c>
      <c r="W18" s="29" t="n">
        <v>101</v>
      </c>
      <c r="X18" s="8" t="inlineStr">
        <is>
          <t>公園(未命名)</t>
        </is>
      </c>
      <c r="Y18" s="8" t="n">
        <v>1054</v>
      </c>
      <c r="Z18" s="8" t="inlineStr">
        <is>
          <t>竹中</t>
        </is>
      </c>
      <c r="AA18" s="29" t="n">
        <v>118</v>
      </c>
      <c r="AB18" s="8" t="inlineStr">
        <is>
          <t>集福宮</t>
        </is>
      </c>
      <c r="AC18" s="8" t="n">
        <v>738</v>
      </c>
      <c r="AD18" s="8" t="inlineStr">
        <is>
          <t>上允耳鼻喉科診所</t>
        </is>
      </c>
      <c r="AE18" s="8" t="n">
        <v>273</v>
      </c>
      <c r="AF18" s="8" t="inlineStr">
        <is>
          <t>新科國中</t>
        </is>
      </c>
      <c r="AG18" s="8" t="n">
        <v>246</v>
      </c>
      <c r="AH18" s="8" t="inlineStr">
        <is>
          <t>科學園區大門</t>
        </is>
      </c>
      <c r="AI18" s="8" t="inlineStr">
        <is>
          <t>廟宇宗教126m(集福宮)</t>
        </is>
      </c>
      <c r="AJ18" s="8" t="inlineStr">
        <is>
          <t>直線距離；請現場複核</t>
        </is>
      </c>
    </row>
    <row r="20">
      <c r="A20" s="12" t="inlineStr">
        <is>
          <t>POI 數量統計</t>
        </is>
      </c>
    </row>
    <row r="21">
      <c r="A21" s="32" t="inlineStr">
        <is>
          <t>分類</t>
        </is>
      </c>
      <c r="B21" s="32" t="inlineStr">
        <is>
          <t>數量</t>
        </is>
      </c>
    </row>
    <row r="22">
      <c r="A22" s="33" t="inlineStr">
        <is>
          <t>加油站</t>
        </is>
      </c>
      <c r="B22" s="33" t="n">
        <v>16</v>
      </c>
    </row>
    <row r="23">
      <c r="A23" s="33" t="inlineStr">
        <is>
          <t>變電所</t>
        </is>
      </c>
      <c r="B23" s="33" t="n">
        <v>11</v>
      </c>
    </row>
    <row r="24">
      <c r="A24" s="33" t="inlineStr">
        <is>
          <t>高壓電塔</t>
        </is>
      </c>
      <c r="B24" s="33" t="n">
        <v>91</v>
      </c>
    </row>
    <row r="25">
      <c r="A25" s="33" t="inlineStr">
        <is>
          <t>廟宇宗教</t>
        </is>
      </c>
      <c r="B25" s="33" t="n">
        <v>158</v>
      </c>
    </row>
    <row r="26">
      <c r="A26" s="33" t="inlineStr">
        <is>
          <t>殯葬</t>
        </is>
      </c>
      <c r="B26" s="33" t="n">
        <v>24</v>
      </c>
    </row>
    <row r="27">
      <c r="A27" s="33" t="inlineStr">
        <is>
          <t>垃圾回收焚化</t>
        </is>
      </c>
      <c r="B27" s="33" t="n">
        <v>6</v>
      </c>
    </row>
    <row r="28">
      <c r="A28" s="33" t="inlineStr">
        <is>
          <t>工廠工業區</t>
        </is>
      </c>
      <c r="B28" s="33" t="n">
        <v>70</v>
      </c>
    </row>
    <row r="29">
      <c r="A29" s="33" t="inlineStr">
        <is>
          <t>超市賣場</t>
        </is>
      </c>
      <c r="B29" s="33" t="n">
        <v>63</v>
      </c>
    </row>
    <row r="30">
      <c r="A30" s="33" t="inlineStr">
        <is>
          <t>公園</t>
        </is>
      </c>
      <c r="B30" s="33" t="n">
        <v>132</v>
      </c>
    </row>
    <row r="31">
      <c r="A31" s="33" t="inlineStr">
        <is>
          <t>車站</t>
        </is>
      </c>
      <c r="B31" s="33" t="n">
        <v>6</v>
      </c>
    </row>
    <row r="32">
      <c r="A32" s="33" t="inlineStr">
        <is>
          <t>公車站</t>
        </is>
      </c>
      <c r="B32" s="33" t="n">
        <v>489</v>
      </c>
    </row>
    <row r="33">
      <c r="A33" s="33" t="inlineStr">
        <is>
          <t>醫療</t>
        </is>
      </c>
      <c r="B33" s="33" t="n">
        <v>32</v>
      </c>
    </row>
    <row r="34">
      <c r="A34" s="33" t="inlineStr">
        <is>
          <t>學校</t>
        </is>
      </c>
      <c r="B34" s="33" t="n">
        <v>24</v>
      </c>
    </row>
    <row r="35">
      <c r="A35" s="33" t="inlineStr">
        <is>
          <t>竹科相關</t>
        </is>
      </c>
      <c r="B35" s="33" t="n">
        <v>11</v>
      </c>
    </row>
  </sheetData>
  <mergeCells count="2">
    <mergeCell ref="A1:Z1"/>
    <mergeCell ref="A2:Z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4" customWidth="1" min="4" max="4"/>
    <col width="40" customWidth="1" min="5" max="5"/>
    <col width="40" customWidth="1" min="6" max="6"/>
  </cols>
  <sheetData>
    <row r="1">
      <c r="A1" s="1" t="inlineStr">
        <is>
          <t>結論與建議｜租金能否覆蓋房貸？</t>
        </is>
      </c>
    </row>
    <row r="3">
      <c r="A3" s="12" t="inlineStr">
        <is>
          <t>核心結論</t>
        </is>
      </c>
    </row>
    <row r="4" ht="35" customHeight="1">
      <c r="A4" s="26" t="inlineStr">
        <is>
          <t>以「總價1,500萬、自備20%、貸款80%=1,200萬、一般房貸2.4%」試算：30年本息月付約46,793元、40年約38,914元。關埔／金山／關新一帶2房含車行情約2.7萬、3房約3.0～3.2萬。即使扣除空置與管理費稅費後，「總價接近1,500萬」的物件租金覆蓋率通常僅約55%～70%，無法全額以租養貸。較接近打平的是總價約700～900萬的中古2～3房，並搭配40年期；在納入空置8%與管理費後，多數情境仍略低於100%（例如約728萬三房＋2.4萬租金、40年期覆蓋率約97%）。若要穩定≥100%，需進一步議價、提高自備、拉高實收租金或接受寬限期僅繳息（後期月付會跳升）。投資出租不可適用青安（約1.775%自住限定）。</t>
        </is>
      </c>
    </row>
    <row r="5" ht="35" customHeight="1"/>
    <row r="6" ht="35" customHeight="1"/>
    <row r="8">
      <c r="A8" s="12" t="inlineStr">
        <is>
          <t>Top 3 推薦（以「租金覆蓋房貸」優先，非以自住舒適度）</t>
        </is>
      </c>
    </row>
    <row r="9">
      <c r="A9" s="3" t="inlineStr">
        <is>
          <t>排名</t>
        </is>
      </c>
      <c r="B9" s="3" t="inlineStr">
        <is>
          <t>物件</t>
        </is>
      </c>
      <c r="C9" s="3" t="inlineStr">
        <is>
          <t>總價帶</t>
        </is>
      </c>
      <c r="D9" s="3" t="inlineStr">
        <is>
          <t>估計月租</t>
        </is>
      </c>
      <c r="E9" s="3" t="inlineStr">
        <is>
          <t>為何入選</t>
        </is>
      </c>
      <c r="F9" s="3" t="inlineStr">
        <is>
          <t>主要風險</t>
        </is>
      </c>
    </row>
    <row r="10" ht="70" customHeight="1">
      <c r="A10" s="29" t="n">
        <v>1</v>
      </c>
      <c r="B10" s="4" t="inlineStr">
        <is>
          <t>春福生活大賞 3房+平車（明湖路）</t>
        </is>
      </c>
      <c r="C10" s="4" t="inlineStr">
        <is>
          <t>約728萬</t>
        </is>
      </c>
      <c r="D10" s="4" t="inlineStr">
        <is>
          <t>約2.4萬</t>
        </is>
      </c>
      <c r="E10" s="4" t="inlineStr">
        <is>
          <t>總價最低，40年期覆蓋率最接近100%（試算約97%）；含平車利於出租。屬「相對最可能打平」而非保證。</t>
        </is>
      </c>
      <c r="F10" s="4" t="inlineStr">
        <is>
          <t>離關新／金山核心較遠；公寓屋齡高、可能無電梯；租客池較關埔核心窄</t>
        </is>
      </c>
    </row>
    <row r="11" ht="70" customHeight="1">
      <c r="A11" s="29" t="n">
        <v>2</v>
      </c>
      <c r="B11" s="4" t="inlineStr">
        <is>
          <t>東方新象 2房（光復路一段）</t>
        </is>
      </c>
      <c r="C11" s="4" t="inlineStr">
        <is>
          <t>約798～838萬</t>
        </is>
      </c>
      <c r="D11" s="4" t="inlineStr">
        <is>
          <t>約2.0～2.7萬</t>
        </is>
      </c>
      <c r="E11" s="4" t="inlineStr">
        <is>
          <t>低總價＋近竹科大門，去化佳。若實收租金能到關埔2房水準（約2.7萬）且貸40年，覆蓋率可明顯改善；開價838萬仍需議價。</t>
        </is>
      </c>
      <c r="F11" s="4" t="inlineStr">
        <is>
          <t>無車位（公開頁未列）可能限縮租金；屋齡34年+需驗屋漏水管線</t>
        </is>
      </c>
    </row>
    <row r="12" ht="70" customHeight="1">
      <c r="A12" s="29" t="n">
        <v>3</v>
      </c>
      <c r="B12" s="4" t="inlineStr">
        <is>
          <t>春福聯合國 2房（行情約1,000萬）／龍山文化大鎮2房+車（約1,200～1,250萬）</t>
        </is>
      </c>
      <c r="C12" s="4" t="inlineStr">
        <is>
          <t>約1,000～1,250萬</t>
        </is>
      </c>
      <c r="D12" s="4" t="inlineStr">
        <is>
          <t>約2.5～2.7萬</t>
        </is>
      </c>
      <c r="E12" s="4" t="inlineStr">
        <is>
          <t>地段／學區支撐租客；龍山含車符合家庭客。30年覆蓋多半不足，需靠議價＋40年期＋嚴控空置。</t>
        </is>
      </c>
      <c r="F12" s="4" t="inlineStr">
        <is>
          <t>春福車位難、社區老舊；龍山總價仍使30年覆蓋率通常&lt;100%；議價與嚴選屋況是關鍵</t>
        </is>
      </c>
    </row>
    <row r="14">
      <c r="A14" s="12" t="inlineStr">
        <is>
          <t>不建議優先（若目標是租金蓋貸）</t>
        </is>
      </c>
    </row>
    <row r="15">
      <c r="A15" s="26" t="inlineStr">
        <is>
          <t>• 哈佛世家（約1,438萬）三房：月付高，租金約3萬難以覆蓋。
• 昌益月影1房套房（約950萬含車）：總價不低但套房租金有限，覆蓋率差。
• 金山朵夫等輕屋齡高單價（實價1,700萬+）：超出預算且租金收益率偏低。
• 關埔文心匯／潤隆等新成屋三房（約3,000萬級）：遠超預算。</t>
        </is>
      </c>
    </row>
    <row r="16"/>
    <row r="17"/>
    <row r="19">
      <c r="A19" s="12" t="inlineStr">
        <is>
          <t>關鍵風險</t>
        </is>
      </c>
    </row>
    <row r="20">
      <c r="A20" s="26" t="inlineStr">
        <is>
          <t>1. 利率上升：本表以2.4%試算，若升至2.6%+月付增加，覆蓋率惡化。
2. 空置與租客品質：竹科景氣／人員流動影響出租速度；建議保留1～2個月租金準備金。
3. 老屋隱形成本：漏水、管線、管理費上漲、特殊公設修繕。
4. 稅務：租金所得稅、房屋稅非自住稅率、將來出售房地合一／舊制差異未納入本表。
5. 法規：投資無法用青安；貸款成數實際核貸可能低於80%。
6. 資料時效：591物件下架快；成交以實價登錄與斡旋議價為準。</t>
        </is>
      </c>
    </row>
    <row r="21"/>
    <row r="22"/>
    <row r="23"/>
    <row r="25">
      <c r="A25" s="12" t="inlineStr">
        <is>
          <t>主要假設</t>
        </is>
      </c>
    </row>
    <row r="26">
      <c r="A26" s="26" t="inlineStr">
        <is>
          <t>• 自備20%／貸款80%／利率2.4%／年限30或40年／空置率8%／管理費約租金8%／稅費其他約2,000元/月。
• 估計租金取關埔／金山可比行情之偏保守值。
• 未計：傢俱家電、整修、仲介費、律師代書、保險、所得稅、資本利得。
• 都更收益不納入投報假設。</t>
        </is>
      </c>
    </row>
    <row r="27"/>
    <row r="28"/>
    <row r="30">
      <c r="A30" s="12" t="inlineStr">
        <is>
          <t>資料缺口（誠實揭露）</t>
        </is>
      </c>
    </row>
    <row r="31">
      <c r="A31" s="13" t="inlineStr">
        <is>
          <t>• 部分591出租詳頁擷取時已404，租金保留搜尋摘錄，建議使用者再開591覆核現價。
• 高壓電塔／變電所／加油站未完成逐門牌GIS盤點→標查無資料，需Maps+現場。
• 管理費、房屋稅精確金額多未公開→採估算。
• 車位是否含在總價、機械／平面差異，部分掛牌未寫清。
• 內政部實價登錄官网逐筆未全數開爬，部分經591／樂居／信義／5168轉載。
• 國3交流道精確分鐘數查無單一權威來源。</t>
        </is>
      </c>
    </row>
    <row r="32"/>
    <row r="33"/>
    <row r="34"/>
    <row r="36">
      <c r="A36" s="12" t="inlineStr">
        <is>
          <t>基準月付速算（1,500萬×80%=1,200萬貸款，利率2.4%）</t>
        </is>
      </c>
    </row>
    <row r="37">
      <c r="A37" s="16" t="inlineStr">
        <is>
          <t>30年本息月付</t>
        </is>
      </c>
      <c r="B37" s="21">
        <f>PMT(0.024/12,30*12,-12000000)</f>
        <v/>
      </c>
      <c r="C37" t="inlineStr">
        <is>
          <t>元</t>
        </is>
      </c>
    </row>
    <row r="38">
      <c r="A38" s="16" t="inlineStr">
        <is>
          <t>40年本息月付</t>
        </is>
      </c>
      <c r="B38" s="21">
        <f>PMT(0.024/12,40*12,-12000000)</f>
        <v/>
      </c>
      <c r="C38" t="inlineStr">
        <is>
          <t>元</t>
        </is>
      </c>
    </row>
    <row r="39">
      <c r="A39" s="16" t="inlineStr">
        <is>
          <t>對照：關埔2房行情租金</t>
        </is>
      </c>
      <c r="B39" s="21" t="n">
        <v>27000</v>
      </c>
    </row>
    <row r="40">
      <c r="A40" s="16" t="inlineStr">
        <is>
          <t>對照：關埔3房行情租金</t>
        </is>
      </c>
      <c r="B40" s="21" t="n">
        <v>32000</v>
      </c>
    </row>
    <row r="42">
      <c r="A42" s="12" t="inlineStr">
        <is>
          <t>以租養貸粗略「總價天花板」（2.4%、40年、空置8%、管理費8%、稅其他2,000）</t>
        </is>
      </c>
    </row>
    <row r="43">
      <c r="A43" s="13" t="inlineStr">
        <is>
          <t>若目標覆蓋率≥100%，有效租金需≥月付+管理費+稅其他。反推：月租2.7萬時，總價大約需壓在約750～800萬（含車、40年）才較穩；月租3.2萬時約900～950萬。1,200萬以上通常需靠高自備或認列每月貼補。</t>
        </is>
      </c>
    </row>
    <row r="44"/>
    <row r="46">
      <c r="A46" s="12" t="inlineStr">
        <is>
          <t>地圖與周邊距離更新</t>
        </is>
      </c>
    </row>
    <row r="47">
      <c r="A47" s="33" t="inlineStr">
        <is>
          <t>已產出互動地圖 /workspace/新竹物件地圖.html，並新增「周邊距離」工作表。嫌惡：春福聯合國、昌益月影近加油站；金山街近集福宮；明湖兩案近殯葬點需複核。加分：龍山／大塊藍山近好市多；東方新象／金山朵夫近超市與園區門戶；春福近關埔國小／光武生活圈。</t>
        </is>
      </c>
    </row>
    <row r="48"/>
    <row r="50">
      <c r="A50" s="12" t="inlineStr">
        <is>
          <t>地圖 v3／評分更新</t>
        </is>
      </c>
    </row>
    <row r="51">
      <c r="A51" s="33" t="inlineStr">
        <is>
          <t>已產出 /workspace/新竹物件地圖_v3.html 與本「評分」工作表。災害：NLSC 土壤液化／淹水潛勢／地質敏感區 WMTS 已驗證可載入；活動斷層圖磚未驗證成功。請以地圖圖層目視＋現場為準，取樣結果不得視為官方鑑定。</t>
        </is>
      </c>
    </row>
    <row r="52"/>
    <row r="54">
      <c r="A54" t="inlineStr">
        <is>
          <t>【v4 更新】未來方便性與都更潛力</t>
        </is>
      </c>
    </row>
    <row r="55" ht="60" customHeight="1">
      <c r="A55" s="43" t="inlineStr">
        <is>
          <t>已納入評分：未來發展（預設權重8）、都更潛力（預設權重5）。輕軌紅藍線仍處可行性研究（目標2027年底送審），對租金覆蓋屬長期、高不確定加分。關埔道路／空橋／慈祥路延伸公道五（已通車）屬較確定近利。都更：關埔核心多數低／極低；勿以都更獲利為買入主因。詳見「未來發展」「評分」工作表與地圖 v4。</t>
        </is>
      </c>
    </row>
  </sheetData>
  <mergeCells count="11">
    <mergeCell ref="A20:F23"/>
    <mergeCell ref="A15:F17"/>
    <mergeCell ref="A42:F42"/>
    <mergeCell ref="A26:F28"/>
    <mergeCell ref="A43:F44"/>
    <mergeCell ref="A1:B1"/>
    <mergeCell ref="A4:B6"/>
    <mergeCell ref="A31:F34"/>
    <mergeCell ref="A51:F52"/>
    <mergeCell ref="A55:F55"/>
    <mergeCell ref="A47:F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2026-10-05T23:38:04Z</dcterms:created>
  <dcterms:modified xmlns:dcterms="http://purl.org/dc/terms/" xmlns:xsi="http://www.w3.org/2001/XMLSchema-instance" xsi:type="dcterms:W3CDTF">2026-10-06T00:36:06Z</dcterms:modified>
</cp:coreProperties>
</file>